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225" activeTab="0"/>
  </bookViews>
  <sheets>
    <sheet name="DevelopmentCategory" sheetId="1" r:id="rId1"/>
    <sheet name="Sheet1" sheetId="2" state="hidden" r:id="rId2"/>
    <sheet name="ESDV" sheetId="3" state="hidden" r:id="rId3"/>
    <sheet name="Sheet2" sheetId="4" state="hidden" r:id="rId4"/>
    <sheet name="Sheet3" sheetId="5" r:id="rId5"/>
  </sheets>
  <definedNames>
    <definedName name="blank">"Picture 13"</definedName>
    <definedName name="COLOR">GET.CELL(63,OFFSET(INDIRECT("RC",FALSE),-1,0))</definedName>
    <definedName name="definition">IF('ESDV'!$AZ$1=1,RE,NEW)</definedName>
    <definedName name="DFI">IF('ESDV'!$AZ$1=1,RE1,NEW1)</definedName>
    <definedName name="DFI2">IF('ESDV'!$AZ$1=1,RE2,NEW2)</definedName>
    <definedName name="NEW">'ESDV'!$BK$2:$BM$2</definedName>
    <definedName name="NEW1">'ESDV'!$BK$7:$BM$7</definedName>
    <definedName name="NEW2">'ESDV'!$BK$13:$BL$13</definedName>
    <definedName name="_xlnm.Print_Area" localSheetId="0">'DevelopmentCategory'!$B$1:$J$15</definedName>
    <definedName name="_xlnm.Print_Area" localSheetId="2">'ESDV'!$B$2:$AD$114</definedName>
    <definedName name="RE">'ESDV'!$BK$5:$BM$5</definedName>
    <definedName name="RE1">'ESDV'!$BK$9:$BM$9</definedName>
    <definedName name="RE2">'ESDV'!$BK$18:$BL$18</definedName>
    <definedName name="Z_15D3525A_DFFC_456A_9009_09A1C5EA017F_.wvu.PrintArea" localSheetId="0" hidden="1">'DevelopmentCategory'!$B$1:$J$15</definedName>
    <definedName name="Z_15D3525A_DFFC_456A_9009_09A1C5EA017F_.wvu.PrintArea" localSheetId="2" hidden="1">'ESDV'!$B$1:$AD$108</definedName>
    <definedName name="Z_15D3525A_DFFC_456A_9009_09A1C5EA017F_.wvu.PrintTitles" localSheetId="2" hidden="1">'ESDV'!$1:$8</definedName>
    <definedName name="Z_69CDDC63_67BA_4647_B9AB_9E00EECDF710_.wvu.PrintArea" localSheetId="0" hidden="1">'DevelopmentCategory'!$B$1:$J$15</definedName>
    <definedName name="Z_69CDDC63_67BA_4647_B9AB_9E00EECDF710_.wvu.PrintArea" localSheetId="2" hidden="1">'ESDV'!$B$1:$AD$108</definedName>
    <definedName name="Z_69CDDC63_67BA_4647_B9AB_9E00EECDF710_.wvu.PrintTitles" localSheetId="2" hidden="1">'ESDV'!$1:$8</definedName>
  </definedNames>
  <calcPr fullCalcOnLoad="1" fullPrecision="0"/>
</workbook>
</file>

<file path=xl/sharedStrings.xml><?xml version="1.0" encoding="utf-8"?>
<sst xmlns="http://schemas.openxmlformats.org/spreadsheetml/2006/main" count="282" uniqueCount="200">
  <si>
    <t>Date:</t>
  </si>
  <si>
    <t>SWM Study Area:</t>
  </si>
  <si>
    <t>acres</t>
  </si>
  <si>
    <t>Existing Impervious Surface Area:</t>
  </si>
  <si>
    <t>%I</t>
  </si>
  <si>
    <t>County:</t>
  </si>
  <si>
    <t>ALLEGANY</t>
  </si>
  <si>
    <t>ANNE ARUNDEL</t>
  </si>
  <si>
    <t>BALTIMORE</t>
  </si>
  <si>
    <t>CALVERT</t>
  </si>
  <si>
    <t>CAROLINE</t>
  </si>
  <si>
    <t>CARROLL</t>
  </si>
  <si>
    <t>CECIL-S. of C &amp; D Canal</t>
  </si>
  <si>
    <t>CECIL-N. of C &amp; D Canal</t>
  </si>
  <si>
    <t>CHARLES</t>
  </si>
  <si>
    <t>DORCHESTER</t>
  </si>
  <si>
    <t>GARRETT</t>
  </si>
  <si>
    <t>HARFORD</t>
  </si>
  <si>
    <t>HOWARD</t>
  </si>
  <si>
    <t>KENT</t>
  </si>
  <si>
    <t>MONTGOMERY</t>
  </si>
  <si>
    <t>PRINCE GEORGE'S</t>
  </si>
  <si>
    <t>SOMERSET</t>
  </si>
  <si>
    <t>ST. MARY'S</t>
  </si>
  <si>
    <t>TALBOT</t>
  </si>
  <si>
    <t>WASHINGTON</t>
  </si>
  <si>
    <t>WICOMICO</t>
  </si>
  <si>
    <t>WORCESTER</t>
  </si>
  <si>
    <t>HSG</t>
  </si>
  <si>
    <t>% Imperv. (I)</t>
  </si>
  <si>
    <t>A</t>
  </si>
  <si>
    <t>B</t>
  </si>
  <si>
    <t>C</t>
  </si>
  <si>
    <t>D</t>
  </si>
  <si>
    <t>Total</t>
  </si>
  <si>
    <t>S
in</t>
  </si>
  <si>
    <t>YES</t>
  </si>
  <si>
    <t>Percent Existing Imperviousness (WQSS Col. D):</t>
  </si>
  <si>
    <t>Job #</t>
  </si>
  <si>
    <t>Contract #</t>
  </si>
  <si>
    <t>&lt;0</t>
  </si>
  <si>
    <t>=0</t>
  </si>
  <si>
    <t>1. Determine Weighted Soil Specific Recharge Factor (S):</t>
  </si>
  <si>
    <t>cubic feet</t>
  </si>
  <si>
    <t>† conversion factor (43,560sf/ac)/(12 in/ft)</t>
  </si>
  <si>
    <t>IART</t>
  </si>
  <si>
    <t>Determine Development Classification for the Reconstruction Activities</t>
  </si>
  <si>
    <t>Development Classification for Reconstruction:</t>
  </si>
  <si>
    <t>=</t>
  </si>
  <si>
    <t xml:space="preserve">acres </t>
  </si>
  <si>
    <t>NO</t>
  </si>
  <si>
    <t>1.00 in.</t>
  </si>
  <si>
    <t>Weighted S</t>
  </si>
  <si>
    <t>QUEEN ANNE'S</t>
  </si>
  <si>
    <t>FREDERICK</t>
  </si>
  <si>
    <t>*2.6 inches is being used regardless of soil type.</t>
  </si>
  <si>
    <t>2.60 in.*</t>
  </si>
  <si>
    <t>Project
Description:</t>
  </si>
  <si>
    <t>Point of 
Investigation #:</t>
  </si>
  <si>
    <t>≫≫</t>
  </si>
  <si>
    <t>Reconstructed Imp. Area Already Treated (Area):</t>
  </si>
  <si>
    <t>Project 
Description:</t>
  </si>
  <si>
    <t>ESD CALCULATOR USERS GUIDE</t>
  </si>
  <si>
    <t>Upon opening of the spreadsheet, it will always display "DevelopmentCategory" worksheet.</t>
  </si>
  <si>
    <t>Clear Input Cells Button:</t>
  </si>
  <si>
    <t xml:space="preserve">Click on the button after opening the  spreadsheet and before entering any data for a new project. Upon clicking on the buttion, "This command cannot be undone. Are you sure you want to clear all fields? message will display with sub buttion "YES" and "NO". Clicl "YES"  This will clear all remnant data from this and "ESDv" worksheets. </t>
  </si>
  <si>
    <t>STEP 1 - Site / Drainage Area Data</t>
  </si>
  <si>
    <t>STEP 2 - Determine the Impervious Area Requiring Treatment (IART):</t>
  </si>
  <si>
    <t>STEP 10 - Designer's Notes:</t>
  </si>
  <si>
    <t>Project Information:</t>
  </si>
  <si>
    <t>Project Description (Cells E4-H4):</t>
  </si>
  <si>
    <t>Enter the project name or description.</t>
  </si>
  <si>
    <t>Point of Investigation # (Cells E5-H5):</t>
  </si>
  <si>
    <t>Job # (Cell J3):</t>
  </si>
  <si>
    <t>Contract # (Cell J4):</t>
  </si>
  <si>
    <t>Date (Cell J5):</t>
  </si>
  <si>
    <t>Designer (Cell J6):</t>
  </si>
  <si>
    <t>Checked (Cell J7):</t>
  </si>
  <si>
    <t>Enter the number associated with the point of investigation (POI), line of investigation (LOI).</t>
  </si>
  <si>
    <t>Enter the internal project control number.</t>
  </si>
  <si>
    <t>Enter the project contract number.</t>
  </si>
  <si>
    <t>Enter the date of worksheet completion.</t>
  </si>
  <si>
    <t>Enter the initial of assigned designer.</t>
  </si>
  <si>
    <t>Enter the initial of backchecker.</t>
  </si>
  <si>
    <t>Designed by:</t>
  </si>
  <si>
    <t>Determine Development Classification for the Reconstruction Activities:</t>
  </si>
  <si>
    <t>Reviewed by:</t>
  </si>
  <si>
    <t>Percent Existing Imperviousness (Report to WQSS Col. D):</t>
  </si>
  <si>
    <t xml:space="preserve">MDE Sediment &amp; Stormwater Plan Review
for State &amp; Federal Projects </t>
  </si>
  <si>
    <t>SWM CALCULATOR</t>
  </si>
  <si>
    <t>MDE Sediment &amp; Stormwater Plan Review
for State &amp; Federal Projects</t>
  </si>
  <si>
    <t>SWM Calculator</t>
  </si>
  <si>
    <r>
      <t>A</t>
    </r>
    <r>
      <rPr>
        <b/>
        <vertAlign val="subscript"/>
        <sz val="14"/>
        <rFont val="Microsoft Sans Serif"/>
        <family val="2"/>
      </rPr>
      <t>E</t>
    </r>
  </si>
  <si>
    <r>
      <t>A</t>
    </r>
    <r>
      <rPr>
        <b/>
        <vertAlign val="subscript"/>
        <sz val="14"/>
        <rFont val="Microsoft Sans Serif"/>
        <family val="2"/>
      </rPr>
      <t>P</t>
    </r>
  </si>
  <si>
    <r>
      <t>A</t>
    </r>
    <r>
      <rPr>
        <b/>
        <vertAlign val="subscript"/>
        <sz val="14"/>
        <rFont val="Microsoft Sans Serif"/>
        <family val="2"/>
      </rPr>
      <t>Ei</t>
    </r>
  </si>
  <si>
    <r>
      <t>A</t>
    </r>
    <r>
      <rPr>
        <b/>
        <vertAlign val="subscript"/>
        <sz val="14"/>
        <rFont val="Microsoft Sans Serif"/>
        <family val="2"/>
      </rPr>
      <t>Pi</t>
    </r>
  </si>
  <si>
    <r>
      <t>A</t>
    </r>
    <r>
      <rPr>
        <b/>
        <vertAlign val="subscript"/>
        <sz val="14"/>
        <rFont val="Microsoft Sans Serif"/>
        <family val="2"/>
      </rPr>
      <t>Mi</t>
    </r>
  </si>
  <si>
    <r>
      <t>A</t>
    </r>
    <r>
      <rPr>
        <b/>
        <vertAlign val="subscript"/>
        <sz val="14"/>
        <rFont val="Microsoft Sans Serif"/>
        <family val="2"/>
      </rPr>
      <t>Li</t>
    </r>
  </si>
  <si>
    <r>
      <t>ESD</t>
    </r>
    <r>
      <rPr>
        <b/>
        <vertAlign val="subscript"/>
        <sz val="14"/>
        <rFont val="Microsoft Sans Serif"/>
        <family val="2"/>
      </rPr>
      <t>V Loss</t>
    </r>
  </si>
  <si>
    <r>
      <t>Re</t>
    </r>
    <r>
      <rPr>
        <b/>
        <vertAlign val="subscript"/>
        <sz val="14"/>
        <rFont val="Microsoft Sans Serif"/>
        <family val="2"/>
      </rPr>
      <t>v Loss</t>
    </r>
  </si>
  <si>
    <r>
      <t>A</t>
    </r>
    <r>
      <rPr>
        <b/>
        <vertAlign val="subscript"/>
        <sz val="14"/>
        <rFont val="Microsoft Sans Serif"/>
        <family val="2"/>
      </rPr>
      <t>RECi</t>
    </r>
  </si>
  <si>
    <r>
      <t>A</t>
    </r>
    <r>
      <rPr>
        <b/>
        <vertAlign val="subscript"/>
        <sz val="14"/>
        <rFont val="Microsoft Sans Serif"/>
        <family val="2"/>
      </rPr>
      <t>SHIFT</t>
    </r>
  </si>
  <si>
    <r>
      <t>Cp</t>
    </r>
    <r>
      <rPr>
        <b/>
        <vertAlign val="subscript"/>
        <sz val="14"/>
        <rFont val="Microsoft Sans Serif"/>
        <family val="2"/>
      </rPr>
      <t>VW</t>
    </r>
  </si>
  <si>
    <r>
      <t xml:space="preserve">acres ≫≫≫ Report to WQSS </t>
    </r>
    <r>
      <rPr>
        <b/>
        <sz val="14"/>
        <rFont val="Microsoft Sans Serif"/>
        <family val="2"/>
      </rPr>
      <t>Col.  B</t>
    </r>
  </si>
  <si>
    <r>
      <t xml:space="preserve">acres ≫≫≫ Report to WQSS </t>
    </r>
    <r>
      <rPr>
        <b/>
        <sz val="14"/>
        <rFont val="Microsoft Sans Serif"/>
        <family val="2"/>
      </rPr>
      <t>Col.  C</t>
    </r>
  </si>
  <si>
    <r>
      <t>acres ≫≫≫ Report to WQSS</t>
    </r>
    <r>
      <rPr>
        <b/>
        <sz val="14"/>
        <rFont val="Microsoft Sans Serif"/>
        <family val="2"/>
      </rPr>
      <t xml:space="preserve"> Col.  E</t>
    </r>
  </si>
  <si>
    <r>
      <t xml:space="preserve">acres ≫≫≫ Report to WQSS </t>
    </r>
    <r>
      <rPr>
        <b/>
        <sz val="14"/>
        <rFont val="Microsoft Sans Serif"/>
        <family val="2"/>
      </rPr>
      <t>Col.  F</t>
    </r>
  </si>
  <si>
    <r>
      <t xml:space="preserve">acres ≫≫≫ Report to WQSS </t>
    </r>
    <r>
      <rPr>
        <b/>
        <sz val="14"/>
        <rFont val="Microsoft Sans Serif"/>
        <family val="2"/>
      </rPr>
      <t>Col.  G</t>
    </r>
  </si>
  <si>
    <r>
      <rPr>
        <b/>
        <u val="single"/>
        <sz val="14"/>
        <rFont val="Microsoft Sans Serif"/>
        <family val="2"/>
      </rPr>
      <t>IART from Redevelopment:</t>
    </r>
    <r>
      <rPr>
        <sz val="14"/>
        <rFont val="Microsoft Sans Serif"/>
        <family val="2"/>
      </rPr>
      <t xml:space="preserve">
For Re-dev'l Classification, 
</t>
    </r>
    <r>
      <rPr>
        <b/>
        <sz val="14"/>
        <rFont val="Microsoft Sans Serif"/>
        <family val="2"/>
      </rPr>
      <t>IART</t>
    </r>
    <r>
      <rPr>
        <b/>
        <vertAlign val="subscript"/>
        <sz val="14"/>
        <rFont val="Microsoft Sans Serif"/>
        <family val="2"/>
      </rPr>
      <t>RE-DEV’L</t>
    </r>
    <r>
      <rPr>
        <b/>
        <sz val="14"/>
        <rFont val="Microsoft Sans Serif"/>
        <family val="2"/>
      </rPr>
      <t xml:space="preserve"> = 50% of (A</t>
    </r>
    <r>
      <rPr>
        <b/>
        <vertAlign val="subscript"/>
        <sz val="14"/>
        <rFont val="Microsoft Sans Serif"/>
        <family val="2"/>
      </rPr>
      <t>EI</t>
    </r>
    <r>
      <rPr>
        <b/>
        <sz val="14"/>
        <rFont val="Microsoft Sans Serif"/>
        <family val="2"/>
      </rPr>
      <t xml:space="preserve"> - A</t>
    </r>
    <r>
      <rPr>
        <b/>
        <vertAlign val="subscript"/>
        <sz val="14"/>
        <rFont val="Microsoft Sans Serif"/>
        <family val="2"/>
      </rPr>
      <t>Mi</t>
    </r>
    <r>
      <rPr>
        <b/>
        <sz val="14"/>
        <rFont val="Microsoft Sans Serif"/>
        <family val="2"/>
      </rPr>
      <t xml:space="preserve"> - A</t>
    </r>
    <r>
      <rPr>
        <b/>
        <vertAlign val="subscript"/>
        <sz val="14"/>
        <rFont val="Microsoft Sans Serif"/>
        <family val="2"/>
      </rPr>
      <t>RECi</t>
    </r>
    <r>
      <rPr>
        <b/>
        <sz val="14"/>
        <rFont val="Microsoft Sans Serif"/>
        <family val="2"/>
      </rPr>
      <t>)</t>
    </r>
    <r>
      <rPr>
        <b/>
        <vertAlign val="subscript"/>
        <sz val="14"/>
        <rFont val="Microsoft Sans Serif"/>
        <family val="2"/>
      </rPr>
      <t xml:space="preserve">
</t>
    </r>
    <r>
      <rPr>
        <sz val="14"/>
        <rFont val="Microsoft Sans Serif"/>
        <family val="2"/>
      </rPr>
      <t>For New Dev'l Classification,</t>
    </r>
    <r>
      <rPr>
        <b/>
        <sz val="14"/>
        <rFont val="Microsoft Sans Serif"/>
        <family val="2"/>
      </rPr>
      <t xml:space="preserve"> IART</t>
    </r>
    <r>
      <rPr>
        <b/>
        <vertAlign val="subscript"/>
        <sz val="14"/>
        <rFont val="Microsoft Sans Serif"/>
        <family val="2"/>
      </rPr>
      <t>RE-DEV'L</t>
    </r>
    <r>
      <rPr>
        <sz val="14"/>
        <rFont val="Microsoft Sans Serif"/>
        <family val="2"/>
      </rPr>
      <t xml:space="preserve"> = 0</t>
    </r>
  </si>
  <si>
    <r>
      <t>IART</t>
    </r>
    <r>
      <rPr>
        <b/>
        <vertAlign val="subscript"/>
        <sz val="14"/>
        <rFont val="Microsoft Sans Serif"/>
        <family val="2"/>
      </rPr>
      <t>RE-DEV’L</t>
    </r>
  </si>
  <si>
    <r>
      <rPr>
        <b/>
        <u val="single"/>
        <sz val="14"/>
        <rFont val="Microsoft Sans Serif"/>
        <family val="2"/>
      </rPr>
      <t>IART from New Development:</t>
    </r>
    <r>
      <rPr>
        <sz val="14"/>
        <rFont val="Microsoft Sans Serif"/>
        <family val="2"/>
      </rPr>
      <t xml:space="preserve">
For Re-dev'l Classification, </t>
    </r>
    <r>
      <rPr>
        <b/>
        <sz val="14"/>
        <rFont val="Microsoft Sans Serif"/>
        <family val="2"/>
      </rPr>
      <t>IART</t>
    </r>
    <r>
      <rPr>
        <b/>
        <vertAlign val="subscript"/>
        <sz val="14"/>
        <rFont val="Microsoft Sans Serif"/>
        <family val="2"/>
      </rPr>
      <t>NEW</t>
    </r>
    <r>
      <rPr>
        <b/>
        <sz val="14"/>
        <rFont val="Microsoft Sans Serif"/>
        <family val="2"/>
      </rPr>
      <t xml:space="preserve"> = ∆Ai = A</t>
    </r>
    <r>
      <rPr>
        <b/>
        <vertAlign val="subscript"/>
        <sz val="14"/>
        <rFont val="Microsoft Sans Serif"/>
        <family val="2"/>
      </rPr>
      <t>Pi</t>
    </r>
    <r>
      <rPr>
        <b/>
        <sz val="14"/>
        <rFont val="Microsoft Sans Serif"/>
        <family val="2"/>
      </rPr>
      <t xml:space="preserve"> - A</t>
    </r>
    <r>
      <rPr>
        <b/>
        <vertAlign val="subscript"/>
        <sz val="14"/>
        <rFont val="Microsoft Sans Serif"/>
        <family val="2"/>
      </rPr>
      <t xml:space="preserve">Ei  
</t>
    </r>
    <r>
      <rPr>
        <sz val="14"/>
        <rFont val="Microsoft Sans Serif"/>
        <family val="2"/>
      </rPr>
      <t xml:space="preserve">For New Dev'l Classification, </t>
    </r>
    <r>
      <rPr>
        <b/>
        <sz val="14"/>
        <rFont val="Microsoft Sans Serif"/>
        <family val="2"/>
      </rPr>
      <t>IART</t>
    </r>
    <r>
      <rPr>
        <b/>
        <vertAlign val="subscript"/>
        <sz val="14"/>
        <rFont val="Microsoft Sans Serif"/>
        <family val="2"/>
      </rPr>
      <t>NEW</t>
    </r>
    <r>
      <rPr>
        <b/>
        <sz val="14"/>
        <rFont val="Microsoft Sans Serif"/>
        <family val="2"/>
      </rPr>
      <t xml:space="preserve"> = A</t>
    </r>
    <r>
      <rPr>
        <b/>
        <vertAlign val="subscript"/>
        <sz val="14"/>
        <rFont val="Microsoft Sans Serif"/>
        <family val="2"/>
      </rPr>
      <t>Pi</t>
    </r>
    <r>
      <rPr>
        <b/>
        <sz val="14"/>
        <rFont val="Microsoft Sans Serif"/>
        <family val="2"/>
      </rPr>
      <t xml:space="preserve"> - A</t>
    </r>
    <r>
      <rPr>
        <b/>
        <vertAlign val="subscript"/>
        <sz val="14"/>
        <rFont val="Microsoft Sans Serif"/>
        <family val="2"/>
      </rPr>
      <t>Mi</t>
    </r>
    <r>
      <rPr>
        <b/>
        <sz val="14"/>
        <rFont val="Microsoft Sans Serif"/>
        <family val="2"/>
      </rPr>
      <t xml:space="preserve"> - A</t>
    </r>
    <r>
      <rPr>
        <b/>
        <vertAlign val="subscript"/>
        <sz val="14"/>
        <rFont val="Microsoft Sans Serif"/>
        <family val="2"/>
      </rPr>
      <t>RECi</t>
    </r>
  </si>
  <si>
    <r>
      <t>IART</t>
    </r>
    <r>
      <rPr>
        <b/>
        <vertAlign val="subscript"/>
        <sz val="14"/>
        <rFont val="Microsoft Sans Serif"/>
        <family val="2"/>
      </rPr>
      <t>NEW</t>
    </r>
  </si>
  <si>
    <r>
      <rPr>
        <b/>
        <u val="single"/>
        <sz val="14"/>
        <rFont val="Microsoft Sans Serif"/>
        <family val="2"/>
      </rPr>
      <t xml:space="preserve">Total IART: </t>
    </r>
    <r>
      <rPr>
        <sz val="14"/>
        <rFont val="Microsoft Sans Serif"/>
        <family val="2"/>
      </rPr>
      <t xml:space="preserve">
</t>
    </r>
    <r>
      <rPr>
        <b/>
        <sz val="14"/>
        <rFont val="Microsoft Sans Serif"/>
        <family val="2"/>
      </rPr>
      <t>IART = IART</t>
    </r>
    <r>
      <rPr>
        <b/>
        <vertAlign val="subscript"/>
        <sz val="14"/>
        <rFont val="Microsoft Sans Serif"/>
        <family val="2"/>
      </rPr>
      <t>RE-DEV’L</t>
    </r>
    <r>
      <rPr>
        <b/>
        <sz val="14"/>
        <rFont val="Microsoft Sans Serif"/>
        <family val="2"/>
      </rPr>
      <t xml:space="preserve"> + IART</t>
    </r>
    <r>
      <rPr>
        <b/>
        <vertAlign val="subscript"/>
        <sz val="14"/>
        <rFont val="Microsoft Sans Serif"/>
        <family val="2"/>
      </rPr>
      <t>NEW</t>
    </r>
    <r>
      <rPr>
        <b/>
        <sz val="14"/>
        <rFont val="Microsoft Sans Serif"/>
        <family val="2"/>
      </rPr>
      <t xml:space="preserve"> + A</t>
    </r>
    <r>
      <rPr>
        <b/>
        <vertAlign val="subscript"/>
        <sz val="14"/>
        <rFont val="Microsoft Sans Serif"/>
        <family val="2"/>
      </rPr>
      <t>Li</t>
    </r>
  </si>
  <si>
    <r>
      <t xml:space="preserve">acres ≫≫≫ Report to ESD Summary Sheet </t>
    </r>
    <r>
      <rPr>
        <b/>
        <sz val="14"/>
        <rFont val="Microsoft Sans Serif"/>
        <family val="2"/>
      </rPr>
      <t>Col.  1</t>
    </r>
    <r>
      <rPr>
        <sz val="14"/>
        <rFont val="Microsoft Sans Serif"/>
        <family val="2"/>
      </rPr>
      <t xml:space="preserve">
         ≫≫≫ Should match WQSS </t>
    </r>
    <r>
      <rPr>
        <b/>
        <sz val="14"/>
        <rFont val="Microsoft Sans Serif"/>
        <family val="2"/>
      </rPr>
      <t>Col. I</t>
    </r>
  </si>
  <si>
    <r>
      <t xml:space="preserve">acres ≫≫≫ Report to ESD Summary Sheet </t>
    </r>
    <r>
      <rPr>
        <b/>
        <sz val="14"/>
        <rFont val="Microsoft Sans Serif"/>
        <family val="2"/>
      </rPr>
      <t>Col. 2</t>
    </r>
    <r>
      <rPr>
        <sz val="14"/>
        <rFont val="Microsoft Sans Serif"/>
        <family val="2"/>
      </rPr>
      <t xml:space="preserve">
         ≫≫≫ Should match WQSS </t>
    </r>
    <r>
      <rPr>
        <b/>
        <sz val="14"/>
        <rFont val="Microsoft Sans Serif"/>
        <family val="2"/>
      </rPr>
      <t>Col. J</t>
    </r>
  </si>
  <si>
    <r>
      <t>STEP 3 - Determine the Required Environmental Site Design Volume for Treating Redevelopment</t>
    </r>
    <r>
      <rPr>
        <b/>
        <sz val="16"/>
        <rFont val="Microsoft Sans Serif"/>
        <family val="2"/>
      </rPr>
      <t xml:space="preserve"> (ESD</t>
    </r>
    <r>
      <rPr>
        <b/>
        <vertAlign val="subscript"/>
        <sz val="16"/>
        <rFont val="Microsoft Sans Serif"/>
        <family val="2"/>
      </rPr>
      <t>V RE-DEV’L</t>
    </r>
    <r>
      <rPr>
        <b/>
        <sz val="16"/>
        <rFont val="Microsoft Sans Serif"/>
        <family val="2"/>
      </rPr>
      <t>):</t>
    </r>
  </si>
  <si>
    <r>
      <rPr>
        <b/>
        <sz val="16"/>
        <color indexed="8"/>
        <rFont val="Microsoft Sans Serif"/>
        <family val="2"/>
      </rPr>
      <t>STEP 4</t>
    </r>
    <r>
      <rPr>
        <b/>
        <sz val="14"/>
        <color indexed="8"/>
        <rFont val="Microsoft Sans Serif"/>
        <family val="2"/>
      </rPr>
      <t xml:space="preserve"> - Determine the Environmental Site Design Volume Reduction from Decreasing Impervious Area </t>
    </r>
    <r>
      <rPr>
        <b/>
        <sz val="16"/>
        <color indexed="8"/>
        <rFont val="Microsoft Sans Serif"/>
        <family val="2"/>
      </rPr>
      <t>(ESD</t>
    </r>
    <r>
      <rPr>
        <b/>
        <vertAlign val="subscript"/>
        <sz val="16"/>
        <color indexed="8"/>
        <rFont val="Microsoft Sans Serif"/>
        <family val="2"/>
      </rPr>
      <t>V reducedAi</t>
    </r>
    <r>
      <rPr>
        <b/>
        <sz val="16"/>
        <color indexed="8"/>
        <rFont val="Microsoft Sans Serif"/>
        <family val="2"/>
      </rPr>
      <t>)</t>
    </r>
    <r>
      <rPr>
        <b/>
        <sz val="14"/>
        <color indexed="8"/>
        <rFont val="Microsoft Sans Serif"/>
        <family val="2"/>
      </rPr>
      <t xml:space="preserve">:                                                                                                                                                     </t>
    </r>
    <r>
      <rPr>
        <b/>
        <sz val="16"/>
        <color indexed="8"/>
        <rFont val="Microsoft Sans Serif"/>
        <family val="2"/>
      </rPr>
      <t>(for Redevelopment Classification when ΔAi&lt;0)</t>
    </r>
  </si>
  <si>
    <r>
      <t>1. Determine ESD</t>
    </r>
    <r>
      <rPr>
        <b/>
        <vertAlign val="subscript"/>
        <sz val="14"/>
        <color indexed="8"/>
        <rFont val="Microsoft Sans Serif"/>
        <family val="2"/>
      </rPr>
      <t xml:space="preserve">V reducedAi </t>
    </r>
    <r>
      <rPr>
        <b/>
        <sz val="14"/>
        <color indexed="8"/>
        <rFont val="Microsoft Sans Serif"/>
        <family val="2"/>
      </rPr>
      <t>Applied to Project:</t>
    </r>
  </si>
  <si>
    <r>
      <t>ESD</t>
    </r>
    <r>
      <rPr>
        <vertAlign val="subscript"/>
        <sz val="14"/>
        <color indexed="8"/>
        <rFont val="Microsoft Sans Serif"/>
        <family val="2"/>
      </rPr>
      <t>V RE-DEV’L</t>
    </r>
  </si>
  <si>
    <r>
      <t>P</t>
    </r>
    <r>
      <rPr>
        <vertAlign val="subscript"/>
        <sz val="14"/>
        <rFont val="Microsoft Sans Serif"/>
        <family val="2"/>
      </rPr>
      <t>E</t>
    </r>
  </si>
  <si>
    <r>
      <t>R</t>
    </r>
    <r>
      <rPr>
        <vertAlign val="subscript"/>
        <sz val="14"/>
        <rFont val="Microsoft Sans Serif"/>
        <family val="2"/>
      </rPr>
      <t>V</t>
    </r>
    <r>
      <rPr>
        <sz val="14"/>
        <rFont val="Microsoft Sans Serif"/>
        <family val="2"/>
      </rPr>
      <t xml:space="preserve"> </t>
    </r>
  </si>
  <si>
    <r>
      <t>IART</t>
    </r>
    <r>
      <rPr>
        <vertAlign val="subscript"/>
        <sz val="14"/>
        <color indexed="8"/>
        <rFont val="Microsoft Sans Serif"/>
        <family val="2"/>
      </rPr>
      <t>RE-DEV'L</t>
    </r>
  </si>
  <si>
    <r>
      <t>P</t>
    </r>
    <r>
      <rPr>
        <vertAlign val="subscript"/>
        <sz val="14"/>
        <rFont val="Microsoft Sans Serif"/>
        <family val="2"/>
      </rPr>
      <t>E</t>
    </r>
    <r>
      <rPr>
        <sz val="14"/>
        <rFont val="Microsoft Sans Serif"/>
        <family val="2"/>
      </rPr>
      <t xml:space="preserve"> x R</t>
    </r>
    <r>
      <rPr>
        <vertAlign val="subscript"/>
        <sz val="14"/>
        <rFont val="Microsoft Sans Serif"/>
        <family val="2"/>
      </rPr>
      <t>V</t>
    </r>
    <r>
      <rPr>
        <sz val="14"/>
        <rFont val="Microsoft Sans Serif"/>
        <family val="2"/>
      </rPr>
      <t xml:space="preserve"> x IART</t>
    </r>
    <r>
      <rPr>
        <vertAlign val="subscript"/>
        <sz val="14"/>
        <rFont val="Microsoft Sans Serif"/>
        <family val="2"/>
      </rPr>
      <t>RE-DEV'L</t>
    </r>
    <r>
      <rPr>
        <sz val="14"/>
        <rFont val="Microsoft Sans Serif"/>
        <family val="2"/>
      </rPr>
      <t xml:space="preserve"> x 3630</t>
    </r>
    <r>
      <rPr>
        <vertAlign val="superscript"/>
        <sz val="14"/>
        <rFont val="Microsoft Sans Serif"/>
        <family val="2"/>
      </rPr>
      <t>†</t>
    </r>
    <r>
      <rPr>
        <sz val="14"/>
        <rFont val="Microsoft Sans Serif"/>
        <family val="2"/>
      </rPr>
      <t>, Where:</t>
    </r>
  </si>
  <si>
    <r>
      <t>0.95, R</t>
    </r>
    <r>
      <rPr>
        <vertAlign val="subscript"/>
        <sz val="14"/>
        <color indexed="8"/>
        <rFont val="Microsoft Sans Serif"/>
        <family val="2"/>
      </rPr>
      <t>V</t>
    </r>
    <r>
      <rPr>
        <sz val="14"/>
        <color indexed="8"/>
        <rFont val="Microsoft Sans Serif"/>
        <family val="2"/>
      </rPr>
      <t xml:space="preserve"> = 0.05 + (0.009)(I); where:  I = 100 %,   </t>
    </r>
  </si>
  <si>
    <r>
      <t>ESD</t>
    </r>
    <r>
      <rPr>
        <b/>
        <vertAlign val="subscript"/>
        <sz val="14"/>
        <rFont val="Microsoft Sans Serif"/>
        <family val="2"/>
      </rPr>
      <t>V RE-DEV’L</t>
    </r>
    <r>
      <rPr>
        <b/>
        <sz val="14"/>
        <rFont val="Microsoft Sans Serif"/>
        <family val="2"/>
      </rPr>
      <t>:</t>
    </r>
  </si>
  <si>
    <r>
      <t>ESD</t>
    </r>
    <r>
      <rPr>
        <vertAlign val="subscript"/>
        <sz val="14"/>
        <color indexed="8"/>
        <rFont val="Microsoft Sans Serif"/>
        <family val="2"/>
      </rPr>
      <t xml:space="preserve">V reducedAi </t>
    </r>
  </si>
  <si>
    <r>
      <t>P</t>
    </r>
    <r>
      <rPr>
        <vertAlign val="subscript"/>
        <sz val="14"/>
        <color indexed="8"/>
        <rFont val="Microsoft Sans Serif"/>
        <family val="2"/>
      </rPr>
      <t>E</t>
    </r>
    <r>
      <rPr>
        <sz val="14"/>
        <color indexed="8"/>
        <rFont val="Microsoft Sans Serif"/>
        <family val="2"/>
      </rPr>
      <t xml:space="preserve"> x R</t>
    </r>
    <r>
      <rPr>
        <vertAlign val="subscript"/>
        <sz val="14"/>
        <color indexed="8"/>
        <rFont val="Microsoft Sans Serif"/>
        <family val="2"/>
      </rPr>
      <t>V</t>
    </r>
    <r>
      <rPr>
        <sz val="14"/>
        <color indexed="8"/>
        <rFont val="Microsoft Sans Serif"/>
        <family val="2"/>
      </rPr>
      <t xml:space="preserve"> x IART</t>
    </r>
    <r>
      <rPr>
        <vertAlign val="subscript"/>
        <sz val="14"/>
        <color indexed="8"/>
        <rFont val="Microsoft Sans Serif"/>
        <family val="2"/>
      </rPr>
      <t>NEW</t>
    </r>
    <r>
      <rPr>
        <sz val="14"/>
        <color indexed="8"/>
        <rFont val="Microsoft Sans Serif"/>
        <family val="2"/>
      </rPr>
      <t xml:space="preserve"> x 3630†, where:</t>
    </r>
  </si>
  <si>
    <r>
      <rPr>
        <sz val="14"/>
        <color indexed="8"/>
        <rFont val="Microsoft Sans Serif"/>
        <family val="2"/>
      </rPr>
      <t>P</t>
    </r>
    <r>
      <rPr>
        <vertAlign val="subscript"/>
        <sz val="14"/>
        <color indexed="8"/>
        <rFont val="Microsoft Sans Serif"/>
        <family val="2"/>
      </rPr>
      <t>E</t>
    </r>
  </si>
  <si>
    <r>
      <rPr>
        <sz val="14"/>
        <color indexed="8"/>
        <rFont val="Microsoft Sans Serif"/>
        <family val="2"/>
      </rPr>
      <t>R</t>
    </r>
    <r>
      <rPr>
        <vertAlign val="subscript"/>
        <sz val="14"/>
        <color indexed="8"/>
        <rFont val="Microsoft Sans Serif"/>
        <family val="2"/>
      </rPr>
      <t>V</t>
    </r>
    <r>
      <rPr>
        <sz val="14"/>
        <color indexed="8"/>
        <rFont val="Microsoft Sans Serif"/>
        <family val="2"/>
      </rPr>
      <t xml:space="preserve"> </t>
    </r>
  </si>
  <si>
    <r>
      <t>IART</t>
    </r>
    <r>
      <rPr>
        <vertAlign val="subscript"/>
        <sz val="14"/>
        <color indexed="8"/>
        <rFont val="Microsoft Sans Serif"/>
        <family val="2"/>
      </rPr>
      <t>NEW</t>
    </r>
    <r>
      <rPr>
        <sz val="14"/>
        <color indexed="8"/>
        <rFont val="Microsoft Sans Serif"/>
        <family val="2"/>
      </rPr>
      <t xml:space="preserve"> </t>
    </r>
  </si>
  <si>
    <r>
      <t>ESD</t>
    </r>
    <r>
      <rPr>
        <b/>
        <vertAlign val="subscript"/>
        <sz val="14"/>
        <rFont val="Microsoft Sans Serif"/>
        <family val="2"/>
      </rPr>
      <t>V reducedAi</t>
    </r>
    <r>
      <rPr>
        <b/>
        <sz val="14"/>
        <rFont val="Microsoft Sans Serif"/>
        <family val="2"/>
      </rPr>
      <t>:</t>
    </r>
  </si>
  <si>
    <r>
      <t>2. Determine ESD</t>
    </r>
    <r>
      <rPr>
        <b/>
        <vertAlign val="subscript"/>
        <sz val="14"/>
        <color indexed="8"/>
        <rFont val="Microsoft Sans Serif"/>
        <family val="2"/>
      </rPr>
      <t xml:space="preserve">V reducedAi </t>
    </r>
    <r>
      <rPr>
        <b/>
        <sz val="14"/>
        <color indexed="8"/>
        <rFont val="Microsoft Sans Serif"/>
        <family val="2"/>
      </rPr>
      <t>Applied to POI:</t>
    </r>
  </si>
  <si>
    <r>
      <t xml:space="preserve"> P</t>
    </r>
    <r>
      <rPr>
        <vertAlign val="subscript"/>
        <sz val="14"/>
        <color indexed="8"/>
        <rFont val="Microsoft Sans Serif"/>
        <family val="2"/>
      </rPr>
      <t>E</t>
    </r>
    <r>
      <rPr>
        <sz val="14"/>
        <color indexed="8"/>
        <rFont val="Microsoft Sans Serif"/>
        <family val="2"/>
      </rPr>
      <t xml:space="preserve"> x R</t>
    </r>
    <r>
      <rPr>
        <vertAlign val="subscript"/>
        <sz val="14"/>
        <color indexed="8"/>
        <rFont val="Microsoft Sans Serif"/>
        <family val="2"/>
      </rPr>
      <t>V</t>
    </r>
    <r>
      <rPr>
        <sz val="14"/>
        <color indexed="8"/>
        <rFont val="Microsoft Sans Serif"/>
        <family val="2"/>
      </rPr>
      <t xml:space="preserve"> x IART</t>
    </r>
    <r>
      <rPr>
        <vertAlign val="subscript"/>
        <sz val="14"/>
        <color indexed="8"/>
        <rFont val="Microsoft Sans Serif"/>
        <family val="2"/>
      </rPr>
      <t>NEW</t>
    </r>
    <r>
      <rPr>
        <sz val="14"/>
        <color indexed="8"/>
        <rFont val="Microsoft Sans Serif"/>
        <family val="2"/>
      </rPr>
      <t xml:space="preserve"> x 3630</t>
    </r>
    <r>
      <rPr>
        <vertAlign val="superscript"/>
        <sz val="14"/>
        <color indexed="8"/>
        <rFont val="Microsoft Sans Serif"/>
        <family val="2"/>
      </rPr>
      <t>†</t>
    </r>
    <r>
      <rPr>
        <sz val="14"/>
        <color indexed="8"/>
        <rFont val="Microsoft Sans Serif"/>
        <family val="2"/>
      </rPr>
      <t>, where:</t>
    </r>
  </si>
  <si>
    <r>
      <t>P</t>
    </r>
    <r>
      <rPr>
        <vertAlign val="subscript"/>
        <sz val="14"/>
        <color indexed="8"/>
        <rFont val="Microsoft Sans Serif"/>
        <family val="2"/>
      </rPr>
      <t>E</t>
    </r>
  </si>
  <si>
    <r>
      <t>R</t>
    </r>
    <r>
      <rPr>
        <vertAlign val="subscript"/>
        <sz val="14"/>
        <color indexed="8"/>
        <rFont val="Microsoft Sans Serif"/>
        <family val="2"/>
      </rPr>
      <t>V</t>
    </r>
  </si>
  <si>
    <r>
      <t>1. Determine ESD</t>
    </r>
    <r>
      <rPr>
        <b/>
        <vertAlign val="subscript"/>
        <sz val="14"/>
        <color indexed="8"/>
        <rFont val="Microsoft Sans Serif"/>
        <family val="2"/>
      </rPr>
      <t xml:space="preserve">V NEW </t>
    </r>
    <r>
      <rPr>
        <b/>
        <sz val="14"/>
        <color indexed="8"/>
        <rFont val="Microsoft Sans Serif"/>
        <family val="2"/>
      </rPr>
      <t>for 3.3.B Waiver:</t>
    </r>
  </si>
  <si>
    <r>
      <t>ESD</t>
    </r>
    <r>
      <rPr>
        <vertAlign val="subscript"/>
        <sz val="14"/>
        <color indexed="8"/>
        <rFont val="Microsoft Sans Serif"/>
        <family val="2"/>
      </rPr>
      <t>V NEW</t>
    </r>
  </si>
  <si>
    <r>
      <t>P</t>
    </r>
    <r>
      <rPr>
        <vertAlign val="subscript"/>
        <sz val="14"/>
        <color indexed="8"/>
        <rFont val="Microsoft Sans Serif"/>
        <family val="2"/>
      </rPr>
      <t>E</t>
    </r>
    <r>
      <rPr>
        <sz val="14"/>
        <color indexed="8"/>
        <rFont val="Microsoft Sans Serif"/>
        <family val="2"/>
      </rPr>
      <t xml:space="preserve"> x R</t>
    </r>
    <r>
      <rPr>
        <vertAlign val="subscript"/>
        <sz val="14"/>
        <color indexed="8"/>
        <rFont val="Microsoft Sans Serif"/>
        <family val="2"/>
      </rPr>
      <t>V</t>
    </r>
    <r>
      <rPr>
        <sz val="14"/>
        <color indexed="8"/>
        <rFont val="Microsoft Sans Serif"/>
        <family val="2"/>
      </rPr>
      <t xml:space="preserve"> x IART</t>
    </r>
    <r>
      <rPr>
        <vertAlign val="subscript"/>
        <sz val="14"/>
        <color indexed="8"/>
        <rFont val="Microsoft Sans Serif"/>
        <family val="2"/>
      </rPr>
      <t>NEW</t>
    </r>
    <r>
      <rPr>
        <sz val="14"/>
        <color indexed="8"/>
        <rFont val="Microsoft Sans Serif"/>
        <family val="2"/>
      </rPr>
      <t xml:space="preserve"> x 3630</t>
    </r>
    <r>
      <rPr>
        <vertAlign val="superscript"/>
        <sz val="14"/>
        <color indexed="8"/>
        <rFont val="Microsoft Sans Serif"/>
        <family val="2"/>
      </rPr>
      <t>†</t>
    </r>
    <r>
      <rPr>
        <sz val="14"/>
        <color indexed="8"/>
        <rFont val="Microsoft Sans Serif"/>
        <family val="2"/>
      </rPr>
      <t>, where:</t>
    </r>
  </si>
  <si>
    <r>
      <t>R</t>
    </r>
    <r>
      <rPr>
        <vertAlign val="subscript"/>
        <sz val="14"/>
        <color indexed="8"/>
        <rFont val="Microsoft Sans Serif"/>
        <family val="2"/>
      </rPr>
      <t>V</t>
    </r>
    <r>
      <rPr>
        <sz val="14"/>
        <color indexed="8"/>
        <rFont val="Microsoft Sans Serif"/>
        <family val="2"/>
      </rPr>
      <t xml:space="preserve"> </t>
    </r>
  </si>
  <si>
    <r>
      <t>0.95, R</t>
    </r>
    <r>
      <rPr>
        <vertAlign val="subscript"/>
        <sz val="14"/>
        <color indexed="8"/>
        <rFont val="Microsoft Sans Serif"/>
        <family val="2"/>
      </rPr>
      <t xml:space="preserve">V </t>
    </r>
    <r>
      <rPr>
        <sz val="14"/>
        <color indexed="8"/>
        <rFont val="Microsoft Sans Serif"/>
        <family val="2"/>
      </rPr>
      <t xml:space="preserve">= 0.05 + (0.009)(I); where:  I = 100 %,   </t>
    </r>
  </si>
  <si>
    <r>
      <t>ESD</t>
    </r>
    <r>
      <rPr>
        <b/>
        <vertAlign val="subscript"/>
        <sz val="14"/>
        <rFont val="Microsoft Sans Serif"/>
        <family val="2"/>
      </rPr>
      <t>V NEW:</t>
    </r>
  </si>
  <si>
    <r>
      <t>2. Determine Weighted P</t>
    </r>
    <r>
      <rPr>
        <b/>
        <vertAlign val="subscript"/>
        <sz val="14"/>
        <rFont val="Microsoft Sans Serif"/>
        <family val="2"/>
      </rPr>
      <t>E</t>
    </r>
    <r>
      <rPr>
        <b/>
        <sz val="14"/>
        <rFont val="Microsoft Sans Serif"/>
        <family val="2"/>
      </rPr>
      <t>:</t>
    </r>
  </si>
  <si>
    <r>
      <t>P</t>
    </r>
    <r>
      <rPr>
        <b/>
        <vertAlign val="subscript"/>
        <sz val="14"/>
        <rFont val="Microsoft Sans Serif"/>
        <family val="2"/>
      </rPr>
      <t xml:space="preserve">E
</t>
    </r>
    <r>
      <rPr>
        <b/>
        <sz val="14"/>
        <rFont val="Microsoft Sans Serif"/>
        <family val="2"/>
      </rPr>
      <t xml:space="preserve"> in</t>
    </r>
  </si>
  <si>
    <r>
      <t>P</t>
    </r>
    <r>
      <rPr>
        <b/>
        <vertAlign val="subscript"/>
        <sz val="14"/>
        <rFont val="Microsoft Sans Serif"/>
        <family val="2"/>
      </rPr>
      <t xml:space="preserve">E </t>
    </r>
    <r>
      <rPr>
        <b/>
        <sz val="14"/>
        <rFont val="Microsoft Sans Serif"/>
        <family val="2"/>
      </rPr>
      <t>x IART</t>
    </r>
    <r>
      <rPr>
        <b/>
        <vertAlign val="subscript"/>
        <sz val="14"/>
        <rFont val="Microsoft Sans Serif"/>
        <family val="2"/>
      </rPr>
      <t>NEW</t>
    </r>
  </si>
  <si>
    <r>
      <t>3. Determine ESD</t>
    </r>
    <r>
      <rPr>
        <b/>
        <vertAlign val="subscript"/>
        <sz val="14"/>
        <color indexed="8"/>
        <rFont val="Microsoft Sans Serif"/>
        <family val="2"/>
      </rPr>
      <t xml:space="preserve">V NEW </t>
    </r>
    <r>
      <rPr>
        <b/>
        <sz val="14"/>
        <color indexed="8"/>
        <rFont val="Microsoft Sans Serif"/>
        <family val="2"/>
      </rPr>
      <t>when there is No Waiver or No Impervious Reduction (i.e. ΔAi &gt;=0):</t>
    </r>
  </si>
  <si>
    <r>
      <t>Weighted P</t>
    </r>
    <r>
      <rPr>
        <vertAlign val="subscript"/>
        <sz val="14"/>
        <color indexed="8"/>
        <rFont val="Microsoft Sans Serif"/>
        <family val="2"/>
      </rPr>
      <t>E</t>
    </r>
    <r>
      <rPr>
        <sz val="14"/>
        <color indexed="8"/>
        <rFont val="Microsoft Sans Serif"/>
        <family val="2"/>
      </rPr>
      <t xml:space="preserve"> x R</t>
    </r>
    <r>
      <rPr>
        <vertAlign val="subscript"/>
        <sz val="14"/>
        <color indexed="8"/>
        <rFont val="Microsoft Sans Serif"/>
        <family val="2"/>
      </rPr>
      <t>V</t>
    </r>
    <r>
      <rPr>
        <sz val="14"/>
        <color indexed="8"/>
        <rFont val="Microsoft Sans Serif"/>
        <family val="2"/>
      </rPr>
      <t xml:space="preserve"> x IART</t>
    </r>
    <r>
      <rPr>
        <vertAlign val="subscript"/>
        <sz val="14"/>
        <color indexed="8"/>
        <rFont val="Microsoft Sans Serif"/>
        <family val="2"/>
      </rPr>
      <t>NEW</t>
    </r>
    <r>
      <rPr>
        <sz val="14"/>
        <color indexed="8"/>
        <rFont val="Microsoft Sans Serif"/>
        <family val="2"/>
      </rPr>
      <t xml:space="preserve"> x 3630</t>
    </r>
    <r>
      <rPr>
        <vertAlign val="superscript"/>
        <sz val="14"/>
        <color indexed="8"/>
        <rFont val="Microsoft Sans Serif"/>
        <family val="2"/>
      </rPr>
      <t>†</t>
    </r>
    <r>
      <rPr>
        <sz val="14"/>
        <color indexed="8"/>
        <rFont val="Microsoft Sans Serif"/>
        <family val="2"/>
      </rPr>
      <t>, where:</t>
    </r>
  </si>
  <si>
    <r>
      <t>Weighted P</t>
    </r>
    <r>
      <rPr>
        <vertAlign val="subscript"/>
        <sz val="14"/>
        <color indexed="8"/>
        <rFont val="Microsoft Sans Serif"/>
        <family val="2"/>
      </rPr>
      <t>E</t>
    </r>
    <r>
      <rPr>
        <sz val="14"/>
        <color indexed="8"/>
        <rFont val="Microsoft Sans Serif"/>
        <family val="2"/>
      </rPr>
      <t xml:space="preserve"> </t>
    </r>
  </si>
  <si>
    <r>
      <t>∑(P</t>
    </r>
    <r>
      <rPr>
        <vertAlign val="subscript"/>
        <sz val="14"/>
        <color indexed="8"/>
        <rFont val="Microsoft Sans Serif"/>
        <family val="2"/>
      </rPr>
      <t>E</t>
    </r>
    <r>
      <rPr>
        <sz val="14"/>
        <color indexed="8"/>
        <rFont val="Microsoft Sans Serif"/>
        <family val="2"/>
      </rPr>
      <t xml:space="preserve"> × IART</t>
    </r>
    <r>
      <rPr>
        <vertAlign val="subscript"/>
        <sz val="14"/>
        <color indexed="8"/>
        <rFont val="Microsoft Sans Serif"/>
        <family val="2"/>
      </rPr>
      <t>NEW</t>
    </r>
    <r>
      <rPr>
        <sz val="14"/>
        <color indexed="8"/>
        <rFont val="Microsoft Sans Serif"/>
        <family val="2"/>
      </rPr>
      <t>)/∑IART</t>
    </r>
    <r>
      <rPr>
        <vertAlign val="subscript"/>
        <sz val="14"/>
        <color indexed="8"/>
        <rFont val="Microsoft Sans Serif"/>
        <family val="2"/>
      </rPr>
      <t>NEW</t>
    </r>
  </si>
  <si>
    <r>
      <t>Weighted P</t>
    </r>
    <r>
      <rPr>
        <vertAlign val="subscript"/>
        <sz val="14"/>
        <color indexed="8"/>
        <rFont val="Microsoft Sans Serif"/>
        <family val="2"/>
      </rPr>
      <t>E</t>
    </r>
  </si>
  <si>
    <r>
      <t xml:space="preserve"> 0.95, R</t>
    </r>
    <r>
      <rPr>
        <vertAlign val="subscript"/>
        <sz val="14"/>
        <color indexed="8"/>
        <rFont val="Microsoft Sans Serif"/>
        <family val="2"/>
      </rPr>
      <t>V</t>
    </r>
    <r>
      <rPr>
        <sz val="14"/>
        <color indexed="8"/>
        <rFont val="Microsoft Sans Serif"/>
        <family val="2"/>
      </rPr>
      <t xml:space="preserve"> = 0.05 + (0.009)(I); where:  I = 100 %,   </t>
    </r>
  </si>
  <si>
    <r>
      <t>STEP 7 - Determine the Required Environmental Site Design Volume from Loss of Existing SWM (ESD</t>
    </r>
    <r>
      <rPr>
        <b/>
        <vertAlign val="subscript"/>
        <sz val="16"/>
        <color indexed="8"/>
        <rFont val="Microsoft Sans Serif"/>
        <family val="2"/>
      </rPr>
      <t>V Loss</t>
    </r>
    <r>
      <rPr>
        <b/>
        <sz val="16"/>
        <color indexed="8"/>
        <rFont val="Microsoft Sans Serif"/>
        <family val="2"/>
      </rPr>
      <t>):</t>
    </r>
  </si>
  <si>
    <r>
      <t>STEP 8 - Determine the Required Environmental Site Design Volume for the POI (ESD</t>
    </r>
    <r>
      <rPr>
        <b/>
        <vertAlign val="subscript"/>
        <sz val="16"/>
        <color indexed="8"/>
        <rFont val="Microsoft Sans Serif"/>
        <family val="2"/>
      </rPr>
      <t>V POI</t>
    </r>
    <r>
      <rPr>
        <b/>
        <sz val="16"/>
        <color indexed="8"/>
        <rFont val="Microsoft Sans Serif"/>
        <family val="2"/>
      </rPr>
      <t>):</t>
    </r>
  </si>
  <si>
    <r>
      <rPr>
        <b/>
        <sz val="16"/>
        <color indexed="8"/>
        <rFont val="Microsoft Sans Serif"/>
        <family val="2"/>
      </rPr>
      <t xml:space="preserve">STEP 6 </t>
    </r>
    <r>
      <rPr>
        <b/>
        <sz val="14"/>
        <color indexed="8"/>
        <rFont val="Microsoft Sans Serif"/>
        <family val="2"/>
      </rPr>
      <t xml:space="preserve">- Determine the Required Environmental Site Design Volume for the Shifted Impervious Area </t>
    </r>
    <r>
      <rPr>
        <b/>
        <sz val="16"/>
        <color indexed="8"/>
        <rFont val="Microsoft Sans Serif"/>
        <family val="2"/>
      </rPr>
      <t>(ESD</t>
    </r>
    <r>
      <rPr>
        <b/>
        <vertAlign val="subscript"/>
        <sz val="16"/>
        <color indexed="8"/>
        <rFont val="Microsoft Sans Serif"/>
        <family val="2"/>
      </rPr>
      <t>V SHIFT</t>
    </r>
    <r>
      <rPr>
        <b/>
        <sz val="16"/>
        <color indexed="8"/>
        <rFont val="Microsoft Sans Serif"/>
        <family val="2"/>
      </rPr>
      <t xml:space="preserve">) </t>
    </r>
    <r>
      <rPr>
        <b/>
        <sz val="14"/>
        <color indexed="8"/>
        <rFont val="Microsoft Sans Serif"/>
        <family val="2"/>
      </rPr>
      <t>in/out of POI:</t>
    </r>
  </si>
  <si>
    <r>
      <rPr>
        <b/>
        <sz val="16"/>
        <color indexed="8"/>
        <rFont val="Microsoft Sans Serif"/>
        <family val="2"/>
      </rPr>
      <t>STEP 5</t>
    </r>
    <r>
      <rPr>
        <b/>
        <sz val="14"/>
        <color indexed="8"/>
        <rFont val="Microsoft Sans Serif"/>
        <family val="2"/>
      </rPr>
      <t xml:space="preserve"> - Determine the Required Environmental Site Design Volume for Treating New Development </t>
    </r>
    <r>
      <rPr>
        <b/>
        <sz val="16"/>
        <color indexed="8"/>
        <rFont val="Microsoft Sans Serif"/>
        <family val="2"/>
      </rPr>
      <t>(ESD</t>
    </r>
    <r>
      <rPr>
        <b/>
        <vertAlign val="subscript"/>
        <sz val="16"/>
        <color indexed="8"/>
        <rFont val="Microsoft Sans Serif"/>
        <family val="2"/>
      </rPr>
      <t>V NEW</t>
    </r>
    <r>
      <rPr>
        <b/>
        <sz val="16"/>
        <color indexed="8"/>
        <rFont val="Microsoft Sans Serif"/>
        <family val="2"/>
      </rPr>
      <t>) for POI:</t>
    </r>
  </si>
  <si>
    <r>
      <t>Determine ESD</t>
    </r>
    <r>
      <rPr>
        <b/>
        <vertAlign val="subscript"/>
        <sz val="14"/>
        <color indexed="8"/>
        <rFont val="Microsoft Sans Serif"/>
        <family val="2"/>
      </rPr>
      <t>V SHIFT</t>
    </r>
    <r>
      <rPr>
        <b/>
        <sz val="14"/>
        <color indexed="8"/>
        <rFont val="Microsoft Sans Serif"/>
        <family val="2"/>
      </rPr>
      <t>:</t>
    </r>
  </si>
  <si>
    <r>
      <t>ESD</t>
    </r>
    <r>
      <rPr>
        <vertAlign val="subscript"/>
        <sz val="14"/>
        <color indexed="8"/>
        <rFont val="Microsoft Sans Serif"/>
        <family val="2"/>
      </rPr>
      <t>V SHIFT</t>
    </r>
  </si>
  <si>
    <r>
      <t>P</t>
    </r>
    <r>
      <rPr>
        <vertAlign val="subscript"/>
        <sz val="14"/>
        <color indexed="8"/>
        <rFont val="Microsoft Sans Serif"/>
        <family val="2"/>
      </rPr>
      <t>E</t>
    </r>
    <r>
      <rPr>
        <sz val="14"/>
        <color indexed="8"/>
        <rFont val="Microsoft Sans Serif"/>
        <family val="2"/>
      </rPr>
      <t xml:space="preserve"> x R</t>
    </r>
    <r>
      <rPr>
        <vertAlign val="subscript"/>
        <sz val="14"/>
        <color indexed="8"/>
        <rFont val="Microsoft Sans Serif"/>
        <family val="2"/>
      </rPr>
      <t>V</t>
    </r>
    <r>
      <rPr>
        <sz val="14"/>
        <color indexed="8"/>
        <rFont val="Microsoft Sans Serif"/>
        <family val="2"/>
      </rPr>
      <t xml:space="preserve"> x A</t>
    </r>
    <r>
      <rPr>
        <vertAlign val="subscript"/>
        <sz val="14"/>
        <color indexed="8"/>
        <rFont val="Microsoft Sans Serif"/>
        <family val="2"/>
      </rPr>
      <t>SHIFT</t>
    </r>
    <r>
      <rPr>
        <sz val="14"/>
        <color indexed="8"/>
        <rFont val="Microsoft Sans Serif"/>
        <family val="2"/>
      </rPr>
      <t xml:space="preserve"> x 3630</t>
    </r>
    <r>
      <rPr>
        <vertAlign val="superscript"/>
        <sz val="14"/>
        <color indexed="8"/>
        <rFont val="Microsoft Sans Serif"/>
        <family val="2"/>
      </rPr>
      <t>†</t>
    </r>
    <r>
      <rPr>
        <sz val="14"/>
        <color indexed="8"/>
        <rFont val="Microsoft Sans Serif"/>
        <family val="2"/>
      </rPr>
      <t>, where:</t>
    </r>
  </si>
  <si>
    <r>
      <t>A</t>
    </r>
    <r>
      <rPr>
        <vertAlign val="subscript"/>
        <sz val="14"/>
        <color indexed="8"/>
        <rFont val="Microsoft Sans Serif"/>
        <family val="2"/>
      </rPr>
      <t>SHIFT</t>
    </r>
  </si>
  <si>
    <r>
      <t>ESD</t>
    </r>
    <r>
      <rPr>
        <b/>
        <vertAlign val="subscript"/>
        <sz val="14"/>
        <color indexed="8"/>
        <rFont val="Microsoft Sans Serif"/>
        <family val="2"/>
      </rPr>
      <t>V SHIFT</t>
    </r>
    <r>
      <rPr>
        <b/>
        <sz val="14"/>
        <color indexed="8"/>
        <rFont val="Microsoft Sans Serif"/>
        <family val="2"/>
      </rPr>
      <t>:</t>
    </r>
  </si>
  <si>
    <r>
      <t>ESD</t>
    </r>
    <r>
      <rPr>
        <b/>
        <vertAlign val="subscript"/>
        <sz val="14"/>
        <color indexed="8"/>
        <rFont val="Microsoft Sans Serif"/>
        <family val="2"/>
      </rPr>
      <t>V Loss</t>
    </r>
    <r>
      <rPr>
        <b/>
        <sz val="14"/>
        <color indexed="8"/>
        <rFont val="Microsoft Sans Serif"/>
        <family val="2"/>
      </rPr>
      <t>:</t>
    </r>
  </si>
  <si>
    <r>
      <t>ESD</t>
    </r>
    <r>
      <rPr>
        <b/>
        <vertAlign val="subscript"/>
        <sz val="14"/>
        <color indexed="8"/>
        <rFont val="Microsoft Sans Serif"/>
        <family val="2"/>
      </rPr>
      <t>V POI</t>
    </r>
    <r>
      <rPr>
        <b/>
        <sz val="14"/>
        <color indexed="8"/>
        <rFont val="Microsoft Sans Serif"/>
        <family val="2"/>
      </rPr>
      <t xml:space="preserve">:
</t>
    </r>
    <r>
      <rPr>
        <sz val="14"/>
        <color indexed="8"/>
        <rFont val="Microsoft Sans Serif"/>
        <family val="2"/>
      </rPr>
      <t>ESD</t>
    </r>
    <r>
      <rPr>
        <vertAlign val="subscript"/>
        <sz val="14"/>
        <color indexed="8"/>
        <rFont val="Microsoft Sans Serif"/>
        <family val="2"/>
      </rPr>
      <t xml:space="preserve">V reducedAi </t>
    </r>
    <r>
      <rPr>
        <sz val="14"/>
        <color indexed="8"/>
        <rFont val="Microsoft Sans Serif"/>
        <family val="2"/>
      </rPr>
      <t>(Step 4.2) + ESD</t>
    </r>
    <r>
      <rPr>
        <vertAlign val="subscript"/>
        <sz val="14"/>
        <color indexed="8"/>
        <rFont val="Microsoft Sans Serif"/>
        <family val="2"/>
      </rPr>
      <t xml:space="preserve">V NEW </t>
    </r>
    <r>
      <rPr>
        <sz val="14"/>
        <color indexed="8"/>
        <rFont val="Microsoft Sans Serif"/>
        <family val="2"/>
      </rPr>
      <t>(Step 5.3) + 
ESD</t>
    </r>
    <r>
      <rPr>
        <vertAlign val="subscript"/>
        <sz val="14"/>
        <color indexed="8"/>
        <rFont val="Microsoft Sans Serif"/>
        <family val="2"/>
      </rPr>
      <t xml:space="preserve">V SHIFT </t>
    </r>
    <r>
      <rPr>
        <sz val="14"/>
        <color indexed="8"/>
        <rFont val="Microsoft Sans Serif"/>
        <family val="2"/>
      </rPr>
      <t>(Step 6) + ESD</t>
    </r>
    <r>
      <rPr>
        <vertAlign val="subscript"/>
        <sz val="14"/>
        <color indexed="8"/>
        <rFont val="Microsoft Sans Serif"/>
        <family val="2"/>
      </rPr>
      <t xml:space="preserve">V Loss </t>
    </r>
    <r>
      <rPr>
        <sz val="14"/>
        <color indexed="8"/>
        <rFont val="Microsoft Sans Serif"/>
        <family val="2"/>
      </rPr>
      <t>(Step 7)</t>
    </r>
    <r>
      <rPr>
        <b/>
        <sz val="14"/>
        <color indexed="8"/>
        <rFont val="Microsoft Sans Serif"/>
        <family val="2"/>
      </rPr>
      <t xml:space="preserve"> </t>
    </r>
  </si>
  <si>
    <r>
      <t xml:space="preserve">If </t>
    </r>
    <r>
      <rPr>
        <b/>
        <sz val="14"/>
        <color indexed="8"/>
        <rFont val="Microsoft Sans Serif"/>
        <family val="2"/>
      </rPr>
      <t>(A</t>
    </r>
    <r>
      <rPr>
        <b/>
        <vertAlign val="subscript"/>
        <sz val="14"/>
        <color indexed="8"/>
        <rFont val="Microsoft Sans Serif"/>
        <family val="2"/>
      </rPr>
      <t>P</t>
    </r>
    <r>
      <rPr>
        <b/>
        <sz val="14"/>
        <color indexed="8"/>
        <rFont val="Microsoft Sans Serif"/>
        <family val="2"/>
      </rPr>
      <t xml:space="preserve"> -A</t>
    </r>
    <r>
      <rPr>
        <b/>
        <vertAlign val="subscript"/>
        <sz val="14"/>
        <color indexed="8"/>
        <rFont val="Microsoft Sans Serif"/>
        <family val="2"/>
      </rPr>
      <t>E</t>
    </r>
    <r>
      <rPr>
        <b/>
        <sz val="14"/>
        <color indexed="8"/>
        <rFont val="Microsoft Sans Serif"/>
        <family val="2"/>
      </rPr>
      <t xml:space="preserve">) &gt; 0, </t>
    </r>
    <r>
      <rPr>
        <sz val="14"/>
        <color indexed="8"/>
        <rFont val="Microsoft Sans Serif"/>
        <family val="2"/>
      </rPr>
      <t xml:space="preserve">provide separate calculations demonstrating that the Proposed Condition 1-Year Discharge Rate (Q1P) </t>
    </r>
    <r>
      <rPr>
        <b/>
        <sz val="14"/>
        <color indexed="8"/>
        <rFont val="Microsoft Sans Serif"/>
        <family val="2"/>
      </rPr>
      <t>&lt;=</t>
    </r>
    <r>
      <rPr>
        <sz val="14"/>
        <color indexed="8"/>
        <rFont val="Microsoft Sans Serif"/>
        <family val="2"/>
      </rPr>
      <t xml:space="preserve"> the Existing Condition 1-Year Discharge Rate (Q1E).</t>
    </r>
  </si>
  <si>
    <r>
      <t>STEP 9 - Determine the Required Recharge Volume (Re</t>
    </r>
    <r>
      <rPr>
        <b/>
        <vertAlign val="subscript"/>
        <sz val="16"/>
        <rFont val="Microsoft Sans Serif"/>
        <family val="2"/>
      </rPr>
      <t>V</t>
    </r>
    <r>
      <rPr>
        <b/>
        <sz val="16"/>
        <rFont val="Microsoft Sans Serif"/>
        <family val="2"/>
      </rPr>
      <t>):</t>
    </r>
  </si>
  <si>
    <r>
      <t>2. Determine the Required Recharge Volume (Re</t>
    </r>
    <r>
      <rPr>
        <b/>
        <vertAlign val="subscript"/>
        <sz val="14"/>
        <color indexed="8"/>
        <rFont val="Microsoft Sans Serif"/>
        <family val="2"/>
      </rPr>
      <t>V NEW</t>
    </r>
    <r>
      <rPr>
        <b/>
        <sz val="14"/>
        <color indexed="8"/>
        <rFont val="Microsoft Sans Serif"/>
        <family val="2"/>
      </rPr>
      <t>) for New Development:</t>
    </r>
  </si>
  <si>
    <r>
      <t>A</t>
    </r>
    <r>
      <rPr>
        <b/>
        <vertAlign val="subscript"/>
        <sz val="14"/>
        <rFont val="Microsoft Sans Serif"/>
        <family val="2"/>
      </rPr>
      <t xml:space="preserve">NEW
</t>
    </r>
    <r>
      <rPr>
        <b/>
        <sz val="14"/>
        <rFont val="Microsoft Sans Serif"/>
        <family val="2"/>
      </rPr>
      <t>ac</t>
    </r>
  </si>
  <si>
    <r>
      <t>S * A</t>
    </r>
    <r>
      <rPr>
        <b/>
        <vertAlign val="subscript"/>
        <sz val="14"/>
        <rFont val="Microsoft Sans Serif"/>
        <family val="2"/>
      </rPr>
      <t>NEW</t>
    </r>
  </si>
  <si>
    <r>
      <t>R</t>
    </r>
    <r>
      <rPr>
        <sz val="14"/>
        <color indexed="8"/>
        <rFont val="Microsoft Sans Serif"/>
        <family val="2"/>
      </rPr>
      <t>e</t>
    </r>
    <r>
      <rPr>
        <vertAlign val="subscript"/>
        <sz val="14"/>
        <color indexed="8"/>
        <rFont val="Microsoft Sans Serif"/>
        <family val="2"/>
      </rPr>
      <t>V NEW</t>
    </r>
  </si>
  <si>
    <r>
      <t>Weighted S x R</t>
    </r>
    <r>
      <rPr>
        <vertAlign val="subscript"/>
        <sz val="14"/>
        <color indexed="8"/>
        <rFont val="Microsoft Sans Serif"/>
        <family val="2"/>
      </rPr>
      <t>V</t>
    </r>
    <r>
      <rPr>
        <sz val="14"/>
        <color indexed="8"/>
        <rFont val="Microsoft Sans Serif"/>
        <family val="2"/>
      </rPr>
      <t xml:space="preserve"> x A</t>
    </r>
    <r>
      <rPr>
        <vertAlign val="subscript"/>
        <sz val="14"/>
        <color indexed="8"/>
        <rFont val="Microsoft Sans Serif"/>
        <family val="2"/>
      </rPr>
      <t>NEW</t>
    </r>
    <r>
      <rPr>
        <sz val="14"/>
        <color indexed="8"/>
        <rFont val="Microsoft Sans Serif"/>
        <family val="2"/>
      </rPr>
      <t xml:space="preserve"> x 3630</t>
    </r>
    <r>
      <rPr>
        <vertAlign val="superscript"/>
        <sz val="14"/>
        <color indexed="8"/>
        <rFont val="Microsoft Sans Serif"/>
        <family val="2"/>
      </rPr>
      <t>†</t>
    </r>
    <r>
      <rPr>
        <sz val="14"/>
        <color indexed="8"/>
        <rFont val="Microsoft Sans Serif"/>
        <family val="2"/>
      </rPr>
      <t xml:space="preserve">, where:  </t>
    </r>
  </si>
  <si>
    <r>
      <t>∑(S × A</t>
    </r>
    <r>
      <rPr>
        <vertAlign val="subscript"/>
        <sz val="14"/>
        <color indexed="8"/>
        <rFont val="Microsoft Sans Serif"/>
        <family val="2"/>
      </rPr>
      <t>NEW</t>
    </r>
    <r>
      <rPr>
        <sz val="14"/>
        <color indexed="8"/>
        <rFont val="Microsoft Sans Serif"/>
        <family val="2"/>
      </rPr>
      <t>)/∑A</t>
    </r>
    <r>
      <rPr>
        <vertAlign val="subscript"/>
        <sz val="14"/>
        <color indexed="8"/>
        <rFont val="Microsoft Sans Serif"/>
        <family val="2"/>
      </rPr>
      <t>NEW</t>
    </r>
  </si>
  <si>
    <r>
      <t>A</t>
    </r>
    <r>
      <rPr>
        <vertAlign val="subscript"/>
        <sz val="14"/>
        <color indexed="8"/>
        <rFont val="Microsoft Sans Serif"/>
        <family val="2"/>
      </rPr>
      <t>NEW</t>
    </r>
  </si>
  <si>
    <r>
      <t>IART</t>
    </r>
    <r>
      <rPr>
        <vertAlign val="subscript"/>
        <sz val="14"/>
        <color indexed="8"/>
        <rFont val="Microsoft Sans Serif"/>
        <family val="2"/>
      </rPr>
      <t xml:space="preserve">NEW, </t>
    </r>
    <r>
      <rPr>
        <sz val="14"/>
        <color indexed="8"/>
        <rFont val="Microsoft Sans Serif"/>
        <family val="2"/>
      </rPr>
      <t>if IART</t>
    </r>
    <r>
      <rPr>
        <vertAlign val="subscript"/>
        <sz val="14"/>
        <color indexed="8"/>
        <rFont val="Microsoft Sans Serif"/>
        <family val="2"/>
      </rPr>
      <t>NEW</t>
    </r>
    <r>
      <rPr>
        <sz val="14"/>
        <color indexed="8"/>
        <rFont val="Microsoft Sans Serif"/>
        <family val="2"/>
      </rPr>
      <t xml:space="preserve"> &gt; 0; otherwise 0.00 acres</t>
    </r>
  </si>
  <si>
    <r>
      <t>Re</t>
    </r>
    <r>
      <rPr>
        <b/>
        <vertAlign val="subscript"/>
        <sz val="14"/>
        <color indexed="8"/>
        <rFont val="Microsoft Sans Serif"/>
        <family val="2"/>
      </rPr>
      <t>v NEW</t>
    </r>
    <r>
      <rPr>
        <b/>
        <sz val="14"/>
        <color indexed="8"/>
        <rFont val="Microsoft Sans Serif"/>
        <family val="2"/>
      </rPr>
      <t>:</t>
    </r>
  </si>
  <si>
    <r>
      <t>Re</t>
    </r>
    <r>
      <rPr>
        <b/>
        <vertAlign val="subscript"/>
        <sz val="14"/>
        <color indexed="8"/>
        <rFont val="Microsoft Sans Serif"/>
        <family val="2"/>
      </rPr>
      <t>v Loss</t>
    </r>
    <r>
      <rPr>
        <b/>
        <sz val="14"/>
        <color indexed="8"/>
        <rFont val="Microsoft Sans Serif"/>
        <family val="2"/>
      </rPr>
      <t>:</t>
    </r>
  </si>
  <si>
    <r>
      <t>4. Determine Total Recharge Volume (Re</t>
    </r>
    <r>
      <rPr>
        <b/>
        <vertAlign val="subscript"/>
        <sz val="14"/>
        <rFont val="Microsoft Sans Serif"/>
        <family val="2"/>
      </rPr>
      <t>v</t>
    </r>
    <r>
      <rPr>
        <b/>
        <sz val="14"/>
        <rFont val="Microsoft Sans Serif"/>
        <family val="2"/>
      </rPr>
      <t>):</t>
    </r>
  </si>
  <si>
    <r>
      <t>Re</t>
    </r>
    <r>
      <rPr>
        <b/>
        <vertAlign val="subscript"/>
        <sz val="14"/>
        <color indexed="8"/>
        <rFont val="Microsoft Sans Serif"/>
        <family val="2"/>
      </rPr>
      <t>v NEW</t>
    </r>
    <r>
      <rPr>
        <b/>
        <sz val="14"/>
        <color indexed="8"/>
        <rFont val="Microsoft Sans Serif"/>
        <family val="2"/>
      </rPr>
      <t xml:space="preserve"> + Re</t>
    </r>
    <r>
      <rPr>
        <b/>
        <vertAlign val="subscript"/>
        <sz val="14"/>
        <color indexed="8"/>
        <rFont val="Microsoft Sans Serif"/>
        <family val="2"/>
      </rPr>
      <t>v Loss</t>
    </r>
    <r>
      <rPr>
        <b/>
        <sz val="14"/>
        <color indexed="8"/>
        <rFont val="Microsoft Sans Serif"/>
        <family val="2"/>
      </rPr>
      <t xml:space="preserve"> = Re</t>
    </r>
    <r>
      <rPr>
        <b/>
        <vertAlign val="subscript"/>
        <sz val="14"/>
        <color indexed="8"/>
        <rFont val="Microsoft Sans Serif"/>
        <family val="2"/>
      </rPr>
      <t>v</t>
    </r>
    <r>
      <rPr>
        <b/>
        <sz val="14"/>
        <color indexed="8"/>
        <rFont val="Microsoft Sans Serif"/>
        <family val="2"/>
      </rPr>
      <t>:</t>
    </r>
  </si>
  <si>
    <r>
      <t>3. Determine Loss of Existing Recharge Volume (Re</t>
    </r>
    <r>
      <rPr>
        <b/>
        <vertAlign val="subscript"/>
        <sz val="14"/>
        <color indexed="8"/>
        <rFont val="Microsoft Sans Serif"/>
        <family val="2"/>
      </rPr>
      <t>V Loss</t>
    </r>
    <r>
      <rPr>
        <b/>
        <sz val="14"/>
        <color indexed="8"/>
        <rFont val="Microsoft Sans Serif"/>
        <family val="2"/>
      </rPr>
      <t>):</t>
    </r>
  </si>
  <si>
    <r>
      <t>A</t>
    </r>
    <r>
      <rPr>
        <b/>
        <vertAlign val="subscript"/>
        <sz val="14"/>
        <rFont val="Microsoft Sans Serif"/>
        <family val="2"/>
      </rPr>
      <t>s</t>
    </r>
  </si>
  <si>
    <r>
      <rPr>
        <b/>
        <sz val="14"/>
        <color indexed="8"/>
        <rFont val="Microsoft Sans Serif"/>
        <family val="2"/>
      </rPr>
      <t>A</t>
    </r>
    <r>
      <rPr>
        <b/>
        <vertAlign val="subscript"/>
        <sz val="14"/>
        <color indexed="8"/>
        <rFont val="Microsoft Sans Serif"/>
        <family val="2"/>
      </rPr>
      <t>EXi</t>
    </r>
  </si>
  <si>
    <t>Loss of Existing Water Quality (Area):</t>
  </si>
  <si>
    <r>
      <t>Loss of Existing ESD</t>
    </r>
    <r>
      <rPr>
        <vertAlign val="subscript"/>
        <sz val="14"/>
        <rFont val="Microsoft Sans Serif"/>
        <family val="2"/>
      </rPr>
      <t>v</t>
    </r>
    <r>
      <rPr>
        <sz val="14"/>
        <rFont val="Microsoft Sans Serif"/>
        <family val="2"/>
      </rPr>
      <t>/WQ</t>
    </r>
    <r>
      <rPr>
        <vertAlign val="subscript"/>
        <sz val="14"/>
        <rFont val="Microsoft Sans Serif"/>
        <family val="2"/>
      </rPr>
      <t>v</t>
    </r>
    <r>
      <rPr>
        <sz val="14"/>
        <rFont val="Microsoft Sans Serif"/>
        <family val="2"/>
      </rPr>
      <t xml:space="preserve"> (Volume):</t>
    </r>
  </si>
  <si>
    <t>Loss of Existing Recharge (Volume):</t>
  </si>
  <si>
    <t>Existing Imp. Area outside of LOD Shifted in/out of POI:</t>
  </si>
  <si>
    <t>Area for which WQ is Not Req'd (i.e. 3.3.A Waiver):</t>
  </si>
  <si>
    <r>
      <rPr>
        <b/>
        <sz val="14"/>
        <rFont val="Microsoft Sans Serif"/>
        <family val="2"/>
      </rPr>
      <t>Existing</t>
    </r>
    <r>
      <rPr>
        <sz val="14"/>
        <rFont val="Microsoft Sans Serif"/>
        <family val="2"/>
      </rPr>
      <t xml:space="preserve"> Condition Drainage Area:</t>
    </r>
  </si>
  <si>
    <r>
      <rPr>
        <b/>
        <sz val="14"/>
        <rFont val="Microsoft Sans Serif"/>
        <family val="2"/>
      </rPr>
      <t>Proposed</t>
    </r>
    <r>
      <rPr>
        <sz val="14"/>
        <rFont val="Microsoft Sans Serif"/>
        <family val="2"/>
      </rPr>
      <t xml:space="preserve"> Condition Drainage Area:</t>
    </r>
  </si>
  <si>
    <r>
      <rPr>
        <b/>
        <sz val="14"/>
        <rFont val="Microsoft Sans Serif"/>
        <family val="2"/>
      </rPr>
      <t xml:space="preserve">Existing </t>
    </r>
    <r>
      <rPr>
        <sz val="14"/>
        <rFont val="Microsoft Sans Serif"/>
        <family val="2"/>
      </rPr>
      <t>Impervious (Imp.) Area within LOD:</t>
    </r>
  </si>
  <si>
    <r>
      <rPr>
        <b/>
        <sz val="14"/>
        <rFont val="Microsoft Sans Serif"/>
        <family val="2"/>
      </rPr>
      <t>Proposed</t>
    </r>
    <r>
      <rPr>
        <sz val="14"/>
        <rFont val="Microsoft Sans Serif"/>
        <family val="2"/>
      </rPr>
      <t xml:space="preserve"> Imp. Area within LOD:</t>
    </r>
  </si>
  <si>
    <r>
      <t>Will POI qualify for a Cp</t>
    </r>
    <r>
      <rPr>
        <vertAlign val="subscript"/>
        <sz val="14"/>
        <rFont val="Microsoft Sans Serif"/>
        <family val="2"/>
      </rPr>
      <t>V</t>
    </r>
    <r>
      <rPr>
        <sz val="14"/>
        <rFont val="Microsoft Sans Serif"/>
        <family val="2"/>
      </rPr>
      <t xml:space="preserve"> Waiver 
under Section 3.3.B of the Guidelines?</t>
    </r>
  </si>
  <si>
    <r>
      <t>cubic feet</t>
    </r>
    <r>
      <rPr>
        <sz val="12"/>
        <rFont val="Microsoft Sans Serif"/>
        <family val="2"/>
      </rPr>
      <t>≫≫</t>
    </r>
    <r>
      <rPr>
        <sz val="14"/>
        <rFont val="Microsoft Sans Serif"/>
        <family val="2"/>
      </rPr>
      <t xml:space="preserve"> Report to ESD Summary Sheet </t>
    </r>
    <r>
      <rPr>
        <b/>
        <sz val="14"/>
        <rFont val="Microsoft Sans Serif"/>
        <family val="2"/>
      </rPr>
      <t>Col. 5b</t>
    </r>
  </si>
  <si>
    <r>
      <t>cubic feet</t>
    </r>
    <r>
      <rPr>
        <sz val="12"/>
        <rFont val="Microsoft Sans Serif"/>
        <family val="2"/>
      </rPr>
      <t>≫≫</t>
    </r>
    <r>
      <rPr>
        <sz val="14"/>
        <rFont val="Microsoft Sans Serif"/>
        <family val="2"/>
      </rPr>
      <t xml:space="preserve">Report to ESD Summary Sheet </t>
    </r>
    <r>
      <rPr>
        <b/>
        <sz val="14"/>
        <rFont val="Microsoft Sans Serif"/>
        <family val="2"/>
      </rPr>
      <t>Col. 4a</t>
    </r>
  </si>
  <si>
    <r>
      <t>cubic feet</t>
    </r>
    <r>
      <rPr>
        <sz val="12"/>
        <rFont val="Microsoft Sans Serif"/>
        <family val="2"/>
      </rPr>
      <t>≫≫</t>
    </r>
    <r>
      <rPr>
        <sz val="14"/>
        <rFont val="Microsoft Sans Serif"/>
        <family val="2"/>
      </rPr>
      <t xml:space="preserve">Report to ESD Summary Sheet </t>
    </r>
    <r>
      <rPr>
        <b/>
        <sz val="14"/>
        <rFont val="Microsoft Sans Serif"/>
        <family val="2"/>
      </rPr>
      <t>Col. 4b</t>
    </r>
  </si>
  <si>
    <r>
      <t xml:space="preserve">cubic feet </t>
    </r>
    <r>
      <rPr>
        <sz val="12"/>
        <rFont val="Microsoft Sans Serif"/>
        <family val="2"/>
      </rPr>
      <t>≫≫</t>
    </r>
    <r>
      <rPr>
        <sz val="14"/>
        <rFont val="Microsoft Sans Serif"/>
        <family val="2"/>
      </rPr>
      <t xml:space="preserve"> Report to ESD Summary Sheet </t>
    </r>
    <r>
      <rPr>
        <b/>
        <sz val="14"/>
        <rFont val="Microsoft Sans Serif"/>
        <family val="2"/>
      </rPr>
      <t>Col. 3</t>
    </r>
  </si>
  <si>
    <r>
      <t>cubic feet</t>
    </r>
    <r>
      <rPr>
        <sz val="12"/>
        <rFont val="Microsoft Sans Serif"/>
        <family val="2"/>
      </rPr>
      <t>≫≫</t>
    </r>
    <r>
      <rPr>
        <sz val="14"/>
        <rFont val="Microsoft Sans Serif"/>
        <family val="2"/>
      </rPr>
      <t xml:space="preserve"> Report to ESD Summary Sheet </t>
    </r>
    <r>
      <rPr>
        <b/>
        <sz val="14"/>
        <rFont val="Microsoft Sans Serif"/>
        <family val="2"/>
      </rPr>
      <t>Col. 5a</t>
    </r>
  </si>
  <si>
    <r>
      <t>cubic feet</t>
    </r>
    <r>
      <rPr>
        <sz val="12"/>
        <rFont val="Microsoft Sans Serif"/>
        <family val="2"/>
      </rPr>
      <t>≫≫</t>
    </r>
    <r>
      <rPr>
        <sz val="14"/>
        <rFont val="Microsoft Sans Serif"/>
        <family val="2"/>
      </rPr>
      <t xml:space="preserve"> Report to ESD Summary Sheet </t>
    </r>
    <r>
      <rPr>
        <b/>
        <sz val="14"/>
        <rFont val="Microsoft Sans Serif"/>
        <family val="2"/>
      </rPr>
      <t>Col. 7</t>
    </r>
  </si>
  <si>
    <r>
      <t>cubic feet</t>
    </r>
    <r>
      <rPr>
        <sz val="12"/>
        <rFont val="Microsoft Sans Serif"/>
        <family val="2"/>
      </rPr>
      <t>≫≫</t>
    </r>
    <r>
      <rPr>
        <sz val="14"/>
        <rFont val="Microsoft Sans Serif"/>
        <family val="2"/>
      </rPr>
      <t xml:space="preserve"> Report to ESD Summary Sheet </t>
    </r>
    <r>
      <rPr>
        <b/>
        <sz val="14"/>
        <rFont val="Microsoft Sans Serif"/>
        <family val="2"/>
      </rPr>
      <t>Col. 8</t>
    </r>
  </si>
  <si>
    <r>
      <t>cubic feet</t>
    </r>
    <r>
      <rPr>
        <sz val="12"/>
        <rFont val="Microsoft Sans Serif"/>
        <family val="2"/>
      </rPr>
      <t>≫≫</t>
    </r>
    <r>
      <rPr>
        <sz val="14"/>
        <rFont val="Microsoft Sans Serif"/>
        <family val="2"/>
      </rPr>
      <t xml:space="preserve"> Report to ESD Summary Sheet </t>
    </r>
    <r>
      <rPr>
        <b/>
        <sz val="14"/>
        <rFont val="Microsoft Sans Serif"/>
        <family val="2"/>
      </rPr>
      <t>Col. 10</t>
    </r>
  </si>
  <si>
    <r>
      <t>cubic feet</t>
    </r>
    <r>
      <rPr>
        <sz val="12"/>
        <rFont val="Microsoft Sans Serif"/>
        <family val="2"/>
      </rPr>
      <t>≫≫</t>
    </r>
    <r>
      <rPr>
        <sz val="14"/>
        <rFont val="Microsoft Sans Serif"/>
        <family val="2"/>
      </rPr>
      <t xml:space="preserve"> Report to ESD Summary Sheet </t>
    </r>
    <r>
      <rPr>
        <b/>
        <sz val="14"/>
        <rFont val="Microsoft Sans Serif"/>
        <family val="2"/>
      </rPr>
      <t>Col. 6</t>
    </r>
  </si>
  <si>
    <t>MDE Tracking No.:</t>
  </si>
  <si>
    <t>No</t>
  </si>
  <si>
    <t>Version 2 - Oct 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</si>
</sst>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
    <numFmt numFmtId="169" formatCode="[$-409]dddd\,\ mmmm\ dd\,\ yyyy"/>
    <numFmt numFmtId="170" formatCode="0.00&quot;N/A&quot;"/>
    <numFmt numFmtId="171" formatCode="&quot;N/A&quot;;&quot;N/A&quot;;&quot;N/A&quot;;&quot;N/A&quot;"/>
    <numFmt numFmtId="172" formatCode="&quot;NO&quot;;&quot;NO&quot;;&quot;NO&quot;;&quot;NO&quot;"/>
    <numFmt numFmtId="173" formatCode="#,##0.0_);[Red]\(#,##0.0\)"/>
    <numFmt numFmtId="174" formatCode="&quot;&quot;;&quot;&quot;;&quot;&quot;;&quot;&quot;"/>
    <numFmt numFmtId="175" formatCode="00\-&quot;SF&quot;\-0000"/>
    <numFmt numFmtId="176" formatCode="00\-*S\F*-0000"/>
    <numFmt numFmtId="177" formatCode="00&quot;-SF-&quot;0000"/>
    <numFmt numFmtId="178" formatCode="00&quot;-AA-&quot;0000"/>
    <numFmt numFmtId="179" formatCode="00&quot;-upper(AA)-&quot;0000"/>
    <numFmt numFmtId="180" formatCode="@@\-\&gt;&quot;AA&quot;\-@@@@"/>
    <numFmt numFmtId="181" formatCode="00\-\&gt;&quot;SF&quot;\-0000"/>
  </numFmts>
  <fonts count="151">
    <font>
      <sz val="12"/>
      <color theme="1"/>
      <name val="Lucida Bright"/>
      <family val="2"/>
    </font>
    <font>
      <sz val="12"/>
      <color indexed="8"/>
      <name val="Lucida Bright"/>
      <family val="2"/>
    </font>
    <font>
      <sz val="10"/>
      <name val="Arial"/>
      <family val="2"/>
    </font>
    <font>
      <sz val="12"/>
      <name val="Lucida Bright"/>
      <family val="1"/>
    </font>
    <font>
      <b/>
      <sz val="12"/>
      <name val="Arial"/>
      <family val="2"/>
    </font>
    <font>
      <b/>
      <sz val="12"/>
      <name val="Arial Black"/>
      <family val="2"/>
    </font>
    <font>
      <sz val="10"/>
      <name val="Lucida Bright"/>
      <family val="1"/>
    </font>
    <font>
      <b/>
      <sz val="11"/>
      <name val="Arial"/>
      <family val="2"/>
    </font>
    <font>
      <b/>
      <sz val="14"/>
      <name val="Arial Unicode MS"/>
      <family val="2"/>
    </font>
    <font>
      <sz val="12"/>
      <name val="Microsoft Sans Serif"/>
      <family val="2"/>
    </font>
    <font>
      <b/>
      <sz val="12"/>
      <name val="Microsoft Sans Serif"/>
      <family val="2"/>
    </font>
    <font>
      <sz val="10"/>
      <name val="Microsoft Sans Serif"/>
      <family val="2"/>
    </font>
    <font>
      <b/>
      <u val="single"/>
      <sz val="10"/>
      <name val="Microsoft Sans Serif"/>
      <family val="2"/>
    </font>
    <font>
      <b/>
      <sz val="10"/>
      <name val="Microsoft Sans Serif"/>
      <family val="2"/>
    </font>
    <font>
      <b/>
      <sz val="14"/>
      <name val="Microsoft Sans Serif"/>
      <family val="2"/>
    </font>
    <font>
      <b/>
      <vertAlign val="subscript"/>
      <sz val="14"/>
      <name val="Microsoft Sans Serif"/>
      <family val="2"/>
    </font>
    <font>
      <sz val="12"/>
      <color indexed="8"/>
      <name val="Microsoft Sans Serif"/>
      <family val="2"/>
    </font>
    <font>
      <b/>
      <vertAlign val="subscript"/>
      <sz val="14"/>
      <color indexed="8"/>
      <name val="Microsoft Sans Serif"/>
      <family val="2"/>
    </font>
    <font>
      <b/>
      <sz val="14"/>
      <color indexed="8"/>
      <name val="Microsoft Sans Serif"/>
      <family val="2"/>
    </font>
    <font>
      <b/>
      <u val="single"/>
      <sz val="12"/>
      <name val="Lucida Bright"/>
      <family val="1"/>
    </font>
    <font>
      <b/>
      <sz val="16"/>
      <color indexed="8"/>
      <name val="Microsoft Sans Serif"/>
      <family val="2"/>
    </font>
    <font>
      <sz val="14"/>
      <color indexed="8"/>
      <name val="Microsoft Sans Serif"/>
      <family val="2"/>
    </font>
    <font>
      <sz val="14"/>
      <name val="Microsoft Sans Serif"/>
      <family val="2"/>
    </font>
    <font>
      <vertAlign val="subscript"/>
      <sz val="14"/>
      <name val="Microsoft Sans Serif"/>
      <family val="2"/>
    </font>
    <font>
      <b/>
      <u val="single"/>
      <sz val="14"/>
      <name val="Microsoft Sans Serif"/>
      <family val="2"/>
    </font>
    <font>
      <b/>
      <sz val="16"/>
      <name val="Microsoft Sans Serif"/>
      <family val="2"/>
    </font>
    <font>
      <b/>
      <vertAlign val="subscript"/>
      <sz val="16"/>
      <name val="Microsoft Sans Serif"/>
      <family val="2"/>
    </font>
    <font>
      <b/>
      <vertAlign val="subscript"/>
      <sz val="16"/>
      <color indexed="8"/>
      <name val="Microsoft Sans Serif"/>
      <family val="2"/>
    </font>
    <font>
      <vertAlign val="subscript"/>
      <sz val="14"/>
      <color indexed="8"/>
      <name val="Microsoft Sans Serif"/>
      <family val="2"/>
    </font>
    <font>
      <vertAlign val="superscript"/>
      <sz val="14"/>
      <name val="Microsoft Sans Serif"/>
      <family val="2"/>
    </font>
    <font>
      <vertAlign val="superscript"/>
      <sz val="14"/>
      <color indexed="8"/>
      <name val="Microsoft Sans Serif"/>
      <family val="2"/>
    </font>
    <font>
      <sz val="12"/>
      <color indexed="9"/>
      <name val="Lucida Bright"/>
      <family val="2"/>
    </font>
    <font>
      <sz val="12"/>
      <color indexed="20"/>
      <name val="Lucida Bright"/>
      <family val="2"/>
    </font>
    <font>
      <b/>
      <sz val="12"/>
      <color indexed="52"/>
      <name val="Lucida Bright"/>
      <family val="2"/>
    </font>
    <font>
      <b/>
      <sz val="12"/>
      <color indexed="9"/>
      <name val="Lucida Bright"/>
      <family val="2"/>
    </font>
    <font>
      <i/>
      <sz val="12"/>
      <color indexed="23"/>
      <name val="Lucida Bright"/>
      <family val="2"/>
    </font>
    <font>
      <sz val="12"/>
      <color indexed="17"/>
      <name val="Lucida Bright"/>
      <family val="2"/>
    </font>
    <font>
      <b/>
      <sz val="15"/>
      <color indexed="54"/>
      <name val="Lucida Bright"/>
      <family val="2"/>
    </font>
    <font>
      <b/>
      <sz val="13"/>
      <color indexed="54"/>
      <name val="Lucida Bright"/>
      <family val="2"/>
    </font>
    <font>
      <b/>
      <sz val="11"/>
      <color indexed="54"/>
      <name val="Lucida Bright"/>
      <family val="2"/>
    </font>
    <font>
      <sz val="12"/>
      <color indexed="62"/>
      <name val="Lucida Bright"/>
      <family val="2"/>
    </font>
    <font>
      <sz val="12"/>
      <color indexed="52"/>
      <name val="Lucida Bright"/>
      <family val="2"/>
    </font>
    <font>
      <sz val="12"/>
      <color indexed="60"/>
      <name val="Lucida Bright"/>
      <family val="2"/>
    </font>
    <font>
      <b/>
      <sz val="12"/>
      <color indexed="63"/>
      <name val="Lucida Bright"/>
      <family val="2"/>
    </font>
    <font>
      <sz val="18"/>
      <color indexed="54"/>
      <name val="Calibri Light"/>
      <family val="2"/>
    </font>
    <font>
      <b/>
      <sz val="12"/>
      <color indexed="8"/>
      <name val="Lucida Bright"/>
      <family val="2"/>
    </font>
    <font>
      <sz val="12"/>
      <color indexed="10"/>
      <name val="Lucida Bright"/>
      <family val="2"/>
    </font>
    <font>
      <sz val="8"/>
      <color indexed="8"/>
      <name val="Lucida Bright"/>
      <family val="2"/>
    </font>
    <font>
      <sz val="10"/>
      <color indexed="8"/>
      <name val="Lucida Bright"/>
      <family val="1"/>
    </font>
    <font>
      <sz val="14"/>
      <color indexed="8"/>
      <name val="Arial"/>
      <family val="2"/>
    </font>
    <font>
      <sz val="14"/>
      <color indexed="8"/>
      <name val="Lucida Bright"/>
      <family val="2"/>
    </font>
    <font>
      <sz val="12"/>
      <color indexed="22"/>
      <name val="Lucida Bright"/>
      <family val="2"/>
    </font>
    <font>
      <b/>
      <sz val="10"/>
      <color indexed="8"/>
      <name val="Lucida Bright"/>
      <family val="1"/>
    </font>
    <font>
      <b/>
      <u val="single"/>
      <sz val="12"/>
      <color indexed="8"/>
      <name val="Lucida Bright"/>
      <family val="1"/>
    </font>
    <font>
      <b/>
      <sz val="12"/>
      <color indexed="30"/>
      <name val="Microsoft Sans Serif"/>
      <family val="2"/>
    </font>
    <font>
      <b/>
      <sz val="12"/>
      <color indexed="8"/>
      <name val="Microsoft Sans Serif"/>
      <family val="2"/>
    </font>
    <font>
      <sz val="11"/>
      <color indexed="8"/>
      <name val="Microsoft Sans Serif"/>
      <family val="2"/>
    </font>
    <font>
      <b/>
      <sz val="11"/>
      <color indexed="8"/>
      <name val="Microsoft Sans Serif"/>
      <family val="2"/>
    </font>
    <font>
      <sz val="10"/>
      <color indexed="8"/>
      <name val="Microsoft Sans Serif"/>
      <family val="2"/>
    </font>
    <font>
      <i/>
      <sz val="12"/>
      <color indexed="30"/>
      <name val="Microsoft Sans Serif"/>
      <family val="2"/>
    </font>
    <font>
      <sz val="9"/>
      <color indexed="8"/>
      <name val="Microsoft Sans Serif"/>
      <family val="2"/>
    </font>
    <font>
      <sz val="8"/>
      <color indexed="8"/>
      <name val="Microsoft Sans Serif"/>
      <family val="2"/>
    </font>
    <font>
      <b/>
      <i/>
      <sz val="12"/>
      <color indexed="30"/>
      <name val="Microsoft Sans Serif"/>
      <family val="2"/>
    </font>
    <font>
      <sz val="12"/>
      <color indexed="10"/>
      <name val="Microsoft Sans Serif"/>
      <family val="2"/>
    </font>
    <font>
      <sz val="8"/>
      <color indexed="10"/>
      <name val="Microsoft Sans Serif"/>
      <family val="2"/>
    </font>
    <font>
      <b/>
      <sz val="12"/>
      <color indexed="10"/>
      <name val="Microsoft Sans Serif"/>
      <family val="2"/>
    </font>
    <font>
      <sz val="8"/>
      <color indexed="22"/>
      <name val="Microsoft Sans Serif"/>
      <family val="2"/>
    </font>
    <font>
      <u val="single"/>
      <sz val="14"/>
      <color indexed="63"/>
      <name val="Microsoft Sans Serif"/>
      <family val="2"/>
    </font>
    <font>
      <b/>
      <sz val="14"/>
      <color indexed="9"/>
      <name val="Microsoft Sans Serif"/>
      <family val="2"/>
    </font>
    <font>
      <sz val="14"/>
      <color indexed="9"/>
      <name val="Microsoft Sans Serif"/>
      <family val="2"/>
    </font>
    <font>
      <b/>
      <i/>
      <u val="single"/>
      <sz val="14"/>
      <color indexed="8"/>
      <name val="Microsoft Sans Serif"/>
      <family val="2"/>
    </font>
    <font>
      <b/>
      <i/>
      <sz val="14"/>
      <color indexed="8"/>
      <name val="Microsoft Sans Serif"/>
      <family val="2"/>
    </font>
    <font>
      <sz val="16"/>
      <color indexed="8"/>
      <name val="Microsoft Sans Serif"/>
      <family val="2"/>
    </font>
    <font>
      <sz val="14"/>
      <color indexed="22"/>
      <name val="Microsoft Sans Serif"/>
      <family val="2"/>
    </font>
    <font>
      <b/>
      <i/>
      <sz val="14"/>
      <color indexed="30"/>
      <name val="Microsoft Sans Serif"/>
      <family val="2"/>
    </font>
    <font>
      <b/>
      <sz val="14"/>
      <color indexed="22"/>
      <name val="Microsoft Sans Serif"/>
      <family val="2"/>
    </font>
    <font>
      <b/>
      <sz val="14"/>
      <color indexed="8"/>
      <name val="Arial Unicode MS"/>
      <family val="2"/>
    </font>
    <font>
      <u val="single"/>
      <sz val="14"/>
      <color indexed="8"/>
      <name val="Microsoft Sans Serif"/>
      <family val="2"/>
    </font>
    <font>
      <b/>
      <u val="single"/>
      <sz val="11"/>
      <color indexed="63"/>
      <name val="Arial Black"/>
      <family val="0"/>
    </font>
    <font>
      <b/>
      <u val="single"/>
      <vertAlign val="subscript"/>
      <sz val="11"/>
      <color indexed="63"/>
      <name val="Arial Black"/>
      <family val="0"/>
    </font>
    <font>
      <b/>
      <sz val="11"/>
      <color indexed="63"/>
      <name val="Arial Black"/>
      <family val="0"/>
    </font>
    <font>
      <b/>
      <sz val="16"/>
      <color indexed="63"/>
      <name val="Arial Black"/>
      <family val="0"/>
    </font>
    <font>
      <b/>
      <sz val="12"/>
      <color indexed="63"/>
      <name val="Arial Black"/>
      <family val="0"/>
    </font>
    <font>
      <b/>
      <sz val="12"/>
      <color indexed="63"/>
      <name val="Arial"/>
      <family val="0"/>
    </font>
    <font>
      <b/>
      <u val="single"/>
      <sz val="12"/>
      <color indexed="63"/>
      <name val="Arial Black"/>
      <family val="0"/>
    </font>
    <font>
      <b/>
      <u val="single"/>
      <vertAlign val="subscript"/>
      <sz val="12"/>
      <color indexed="63"/>
      <name val="Arial Black"/>
      <family val="0"/>
    </font>
    <font>
      <b/>
      <vertAlign val="subscript"/>
      <sz val="12"/>
      <color indexed="63"/>
      <name val="Arial Black"/>
      <family val="0"/>
    </font>
    <font>
      <b/>
      <sz val="12"/>
      <color indexed="59"/>
      <name val="Tahoma"/>
      <family val="0"/>
    </font>
    <font>
      <b/>
      <u val="single"/>
      <sz val="16"/>
      <color indexed="63"/>
      <name val="Arial"/>
      <family val="0"/>
    </font>
    <font>
      <b/>
      <sz val="16"/>
      <color indexed="63"/>
      <name val="Arial"/>
      <family val="0"/>
    </font>
    <font>
      <sz val="12"/>
      <color theme="0"/>
      <name val="Lucida Bright"/>
      <family val="2"/>
    </font>
    <font>
      <sz val="12"/>
      <color rgb="FF9C0006"/>
      <name val="Lucida Bright"/>
      <family val="2"/>
    </font>
    <font>
      <b/>
      <sz val="12"/>
      <color rgb="FFFA7D00"/>
      <name val="Lucida Bright"/>
      <family val="2"/>
    </font>
    <font>
      <b/>
      <sz val="12"/>
      <color theme="0"/>
      <name val="Lucida Bright"/>
      <family val="2"/>
    </font>
    <font>
      <i/>
      <sz val="12"/>
      <color rgb="FF7F7F7F"/>
      <name val="Lucida Bright"/>
      <family val="2"/>
    </font>
    <font>
      <sz val="12"/>
      <color rgb="FF006100"/>
      <name val="Lucida Bright"/>
      <family val="2"/>
    </font>
    <font>
      <b/>
      <sz val="15"/>
      <color theme="3"/>
      <name val="Lucida Bright"/>
      <family val="2"/>
    </font>
    <font>
      <b/>
      <sz val="13"/>
      <color theme="3"/>
      <name val="Lucida Bright"/>
      <family val="2"/>
    </font>
    <font>
      <b/>
      <sz val="11"/>
      <color theme="3"/>
      <name val="Lucida Bright"/>
      <family val="2"/>
    </font>
    <font>
      <sz val="12"/>
      <color rgb="FF3F3F76"/>
      <name val="Lucida Bright"/>
      <family val="2"/>
    </font>
    <font>
      <sz val="12"/>
      <color rgb="FFFA7D00"/>
      <name val="Lucida Bright"/>
      <family val="2"/>
    </font>
    <font>
      <sz val="12"/>
      <color rgb="FF9C5700"/>
      <name val="Lucida Bright"/>
      <family val="2"/>
    </font>
    <font>
      <b/>
      <sz val="12"/>
      <color rgb="FF3F3F3F"/>
      <name val="Lucida Bright"/>
      <family val="2"/>
    </font>
    <font>
      <sz val="18"/>
      <color theme="3"/>
      <name val="Calibri Light"/>
      <family val="2"/>
    </font>
    <font>
      <b/>
      <sz val="12"/>
      <color theme="1"/>
      <name val="Lucida Bright"/>
      <family val="2"/>
    </font>
    <font>
      <sz val="12"/>
      <color rgb="FFFF0000"/>
      <name val="Lucida Bright"/>
      <family val="2"/>
    </font>
    <font>
      <sz val="8"/>
      <color theme="1"/>
      <name val="Lucida Bright"/>
      <family val="2"/>
    </font>
    <font>
      <sz val="8"/>
      <color theme="2" tint="-0.8999800086021423"/>
      <name val="Lucida Bright"/>
      <family val="1"/>
    </font>
    <font>
      <sz val="10"/>
      <color theme="1"/>
      <name val="Lucida Bright"/>
      <family val="1"/>
    </font>
    <font>
      <sz val="14"/>
      <color theme="1"/>
      <name val="Arial"/>
      <family val="2"/>
    </font>
    <font>
      <sz val="14"/>
      <color theme="1"/>
      <name val="Lucida Bright"/>
      <family val="2"/>
    </font>
    <font>
      <sz val="12"/>
      <color theme="0" tint="-0.04997999966144562"/>
      <name val="Lucida Bright"/>
      <family val="2"/>
    </font>
    <font>
      <b/>
      <sz val="10"/>
      <color theme="1"/>
      <name val="Lucida Bright"/>
      <family val="1"/>
    </font>
    <font>
      <sz val="10"/>
      <color theme="2" tint="-0.8999800086021423"/>
      <name val="Lucida Bright"/>
      <family val="1"/>
    </font>
    <font>
      <sz val="12"/>
      <color theme="1"/>
      <name val="Microsoft Sans Serif"/>
      <family val="2"/>
    </font>
    <font>
      <b/>
      <u val="single"/>
      <sz val="12"/>
      <color theme="1"/>
      <name val="Lucida Bright"/>
      <family val="1"/>
    </font>
    <font>
      <b/>
      <sz val="14"/>
      <color theme="1" tint="0.04998999834060669"/>
      <name val="Microsoft Sans Serif"/>
      <family val="2"/>
    </font>
    <font>
      <sz val="14"/>
      <color theme="1" tint="0.04998999834060669"/>
      <name val="Microsoft Sans Serif"/>
      <family val="2"/>
    </font>
    <font>
      <b/>
      <sz val="12"/>
      <color rgb="FF0033CC"/>
      <name val="Microsoft Sans Serif"/>
      <family val="2"/>
    </font>
    <font>
      <b/>
      <sz val="12"/>
      <color theme="1" tint="0.04998999834060669"/>
      <name val="Microsoft Sans Serif"/>
      <family val="2"/>
    </font>
    <font>
      <sz val="12"/>
      <color theme="1" tint="0.04998999834060669"/>
      <name val="Microsoft Sans Serif"/>
      <family val="2"/>
    </font>
    <font>
      <sz val="11"/>
      <color theme="1"/>
      <name val="Microsoft Sans Serif"/>
      <family val="2"/>
    </font>
    <font>
      <b/>
      <sz val="11"/>
      <color theme="1"/>
      <name val="Microsoft Sans Serif"/>
      <family val="2"/>
    </font>
    <font>
      <b/>
      <sz val="12"/>
      <color theme="1"/>
      <name val="Microsoft Sans Serif"/>
      <family val="2"/>
    </font>
    <font>
      <sz val="10"/>
      <color theme="1"/>
      <name val="Microsoft Sans Serif"/>
      <family val="2"/>
    </font>
    <font>
      <i/>
      <sz val="12"/>
      <color rgb="FF0033CC"/>
      <name val="Microsoft Sans Serif"/>
      <family val="2"/>
    </font>
    <font>
      <sz val="10"/>
      <color theme="1" tint="0.04998999834060669"/>
      <name val="Microsoft Sans Serif"/>
      <family val="2"/>
    </font>
    <font>
      <sz val="9"/>
      <color theme="1" tint="0.04998999834060669"/>
      <name val="Microsoft Sans Serif"/>
      <family val="2"/>
    </font>
    <font>
      <sz val="8"/>
      <color theme="1" tint="0.04998999834060669"/>
      <name val="Microsoft Sans Serif"/>
      <family val="2"/>
    </font>
    <font>
      <b/>
      <i/>
      <sz val="12"/>
      <color rgb="FF0033CC"/>
      <name val="Microsoft Sans Serif"/>
      <family val="2"/>
    </font>
    <font>
      <sz val="12"/>
      <color rgb="FFFF0000"/>
      <name val="Microsoft Sans Serif"/>
      <family val="2"/>
    </font>
    <font>
      <sz val="8"/>
      <color rgb="FFFF0000"/>
      <name val="Microsoft Sans Serif"/>
      <family val="2"/>
    </font>
    <font>
      <b/>
      <sz val="12"/>
      <color rgb="FFFF0000"/>
      <name val="Microsoft Sans Serif"/>
      <family val="2"/>
    </font>
    <font>
      <sz val="8"/>
      <color theme="0" tint="-0.04997999966144562"/>
      <name val="Microsoft Sans Serif"/>
      <family val="2"/>
    </font>
    <font>
      <b/>
      <sz val="14"/>
      <color theme="1"/>
      <name val="Microsoft Sans Serif"/>
      <family val="2"/>
    </font>
    <font>
      <u val="single"/>
      <sz val="14"/>
      <color theme="3" tint="-0.4999699890613556"/>
      <name val="Microsoft Sans Serif"/>
      <family val="2"/>
    </font>
    <font>
      <sz val="12"/>
      <color theme="2" tint="-0.8999800086021423"/>
      <name val="Microsoft Sans Serif"/>
      <family val="2"/>
    </font>
    <font>
      <b/>
      <sz val="12"/>
      <color theme="1" tint="0.04998999834060669"/>
      <name val="Lucida Bright"/>
      <family val="1"/>
    </font>
    <font>
      <b/>
      <sz val="14"/>
      <color theme="0"/>
      <name val="Microsoft Sans Serif"/>
      <family val="2"/>
    </font>
    <font>
      <sz val="14"/>
      <color theme="0"/>
      <name val="Microsoft Sans Serif"/>
      <family val="2"/>
    </font>
    <font>
      <b/>
      <i/>
      <u val="single"/>
      <sz val="14"/>
      <color theme="1"/>
      <name val="Microsoft Sans Serif"/>
      <family val="2"/>
    </font>
    <font>
      <sz val="14"/>
      <color theme="1"/>
      <name val="Microsoft Sans Serif"/>
      <family val="2"/>
    </font>
    <font>
      <b/>
      <i/>
      <sz val="14"/>
      <color theme="1"/>
      <name val="Microsoft Sans Serif"/>
      <family val="2"/>
    </font>
    <font>
      <b/>
      <sz val="16"/>
      <color theme="1" tint="0.04998999834060669"/>
      <name val="Microsoft Sans Serif"/>
      <family val="2"/>
    </font>
    <font>
      <sz val="16"/>
      <color theme="1" tint="0.04998999834060669"/>
      <name val="Microsoft Sans Serif"/>
      <family val="2"/>
    </font>
    <font>
      <sz val="14"/>
      <color theme="0" tint="-0.04997999966144562"/>
      <name val="Microsoft Sans Serif"/>
      <family val="2"/>
    </font>
    <font>
      <b/>
      <i/>
      <sz val="14"/>
      <color rgb="FF0033CC"/>
      <name val="Microsoft Sans Serif"/>
      <family val="2"/>
    </font>
    <font>
      <b/>
      <sz val="14"/>
      <color theme="0" tint="-0.04997999966144562"/>
      <name val="Microsoft Sans Serif"/>
      <family val="2"/>
    </font>
    <font>
      <sz val="14"/>
      <color theme="2" tint="-0.8999800086021423"/>
      <name val="Microsoft Sans Serif"/>
      <family val="2"/>
    </font>
    <font>
      <u val="single"/>
      <sz val="14"/>
      <color theme="1"/>
      <name val="Microsoft Sans Serif"/>
      <family val="2"/>
    </font>
    <font>
      <b/>
      <sz val="14"/>
      <color theme="1"/>
      <name val="Arial Unicode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CC"/>
        <bgColor indexed="64"/>
      </patternFill>
    </fill>
    <fill>
      <patternFill patternType="gray0625">
        <fgColor theme="0" tint="-0.04997999966144562"/>
        <bgColor theme="0"/>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2" tint="-0.8999500274658203"/>
      </left>
      <right/>
      <top style="thick">
        <color theme="2" tint="-0.8999500274658203"/>
      </top>
      <bottom/>
    </border>
    <border>
      <left/>
      <right/>
      <top style="thick">
        <color theme="2" tint="-0.8999500274658203"/>
      </top>
      <bottom/>
    </border>
    <border>
      <left/>
      <right style="thick">
        <color theme="2" tint="-0.8999500274658203"/>
      </right>
      <top style="thick">
        <color theme="2" tint="-0.8999500274658203"/>
      </top>
      <bottom/>
    </border>
    <border>
      <left style="thick">
        <color theme="2" tint="-0.8999500274658203"/>
      </left>
      <right/>
      <top/>
      <bottom/>
    </border>
    <border>
      <left style="thick">
        <color theme="2" tint="-0.8999500274658203"/>
      </left>
      <right/>
      <top/>
      <bottom style="thick">
        <color theme="2" tint="-0.8999500274658203"/>
      </bottom>
    </border>
    <border>
      <left/>
      <right/>
      <top/>
      <bottom style="thick">
        <color theme="2" tint="-0.8999500274658203"/>
      </bottom>
    </border>
    <border>
      <left/>
      <right style="thick">
        <color theme="2" tint="-0.8999500274658203"/>
      </right>
      <top/>
      <bottom style="thick">
        <color theme="2" tint="-0.8999500274658203"/>
      </bottom>
    </border>
    <border>
      <left style="thick">
        <color theme="2" tint="-0.8999500274658203"/>
      </left>
      <right/>
      <top/>
      <bottom style="double">
        <color theme="2" tint="-0.8999199867248535"/>
      </bottom>
    </border>
    <border>
      <left style="thin">
        <color theme="2" tint="-0.8999500274658203"/>
      </left>
      <right style="thin">
        <color theme="2" tint="-0.8999500274658203"/>
      </right>
      <top style="thin">
        <color theme="2" tint="-0.8999500274658203"/>
      </top>
      <bottom style="thin">
        <color theme="2" tint="-0.8999500274658203"/>
      </bottom>
    </border>
    <border>
      <left style="thick"/>
      <right style="thin"/>
      <top/>
      <bottom>
        <color indexed="63"/>
      </bottom>
    </border>
    <border>
      <left style="thin"/>
      <right style="thin"/>
      <top>
        <color indexed="63"/>
      </top>
      <bottom>
        <color indexed="63"/>
      </bottom>
    </border>
    <border>
      <left style="thin"/>
      <right style="thick"/>
      <top>
        <color indexed="63"/>
      </top>
      <bottom>
        <color indexed="63"/>
      </bottom>
    </border>
    <border>
      <left/>
      <right style="thick">
        <color theme="2" tint="-0.8999500274658203"/>
      </right>
      <top/>
      <bottom style="thin"/>
    </border>
    <border>
      <left/>
      <right style="thick">
        <color theme="2" tint="-0.8999500274658203"/>
      </right>
      <top style="thin"/>
      <bottom style="thin"/>
    </border>
    <border>
      <left/>
      <right style="thick">
        <color theme="2" tint="-0.8999500274658203"/>
      </right>
      <top/>
      <bottom style="double">
        <color theme="2" tint="-0.8999199867248535"/>
      </bottom>
    </border>
    <border>
      <left style="thick">
        <color theme="1" tint="0.04998999834060669"/>
      </left>
      <right/>
      <top style="thick">
        <color theme="1" tint="0.04998999834060669"/>
      </top>
      <bottom style="thick">
        <color theme="1" tint="0.04998999834060669"/>
      </bottom>
    </border>
    <border>
      <left/>
      <right/>
      <top style="thick">
        <color theme="1" tint="0.04998999834060669"/>
      </top>
      <bottom style="thick">
        <color theme="1" tint="0.04998999834060669"/>
      </bottom>
    </border>
    <border>
      <left/>
      <right style="thick">
        <color theme="1" tint="0.04998999834060669"/>
      </right>
      <top style="thick">
        <color theme="1" tint="0.04998999834060669"/>
      </top>
      <bottom style="thick">
        <color theme="1" tint="0.04998999834060669"/>
      </bottom>
    </border>
    <border>
      <left/>
      <right/>
      <top style="thick">
        <color theme="1" tint="0.04998999834060669"/>
      </top>
      <bottom/>
    </border>
    <border>
      <left style="thick">
        <color theme="1" tint="0.04998999834060669"/>
      </left>
      <right/>
      <top/>
      <bottom/>
    </border>
    <border>
      <left style="thick">
        <color theme="1" tint="0.04998999834060669"/>
      </left>
      <right/>
      <top/>
      <bottom style="thick">
        <color theme="1" tint="0.04998999834060669"/>
      </bottom>
    </border>
    <border>
      <left/>
      <right/>
      <top/>
      <bottom style="thick">
        <color theme="1" tint="0.04998999834060669"/>
      </bottom>
    </border>
    <border>
      <left/>
      <right/>
      <top style="thin">
        <color theme="1" tint="0.04998999834060669"/>
      </top>
      <bottom/>
    </border>
    <border>
      <left/>
      <right/>
      <top/>
      <bottom style="thin"/>
    </border>
    <border>
      <left style="thin">
        <color theme="2" tint="-0.8999500274658203"/>
      </left>
      <right/>
      <top style="thin">
        <color theme="2" tint="-0.8999199867248535"/>
      </top>
      <bottom>
        <color indexed="63"/>
      </bottom>
    </border>
    <border>
      <left/>
      <right/>
      <top style="thin">
        <color theme="2" tint="-0.8999199867248535"/>
      </top>
      <bottom/>
    </border>
    <border>
      <left/>
      <right style="thin">
        <color theme="2" tint="-0.8999199867248535"/>
      </right>
      <top style="thin">
        <color theme="2" tint="-0.8999199867248535"/>
      </top>
      <bottom>
        <color indexed="63"/>
      </bottom>
    </border>
    <border>
      <left style="thin">
        <color theme="2" tint="-0.8999199867248535"/>
      </left>
      <right/>
      <top style="thin">
        <color theme="2" tint="-0.8999500274658203"/>
      </top>
      <bottom>
        <color indexed="63"/>
      </bottom>
    </border>
    <border>
      <left/>
      <right/>
      <top style="thin">
        <color theme="2" tint="-0.8999500274658203"/>
      </top>
      <bottom/>
    </border>
    <border>
      <left/>
      <right style="thin">
        <color theme="2" tint="-0.8999500274658203"/>
      </right>
      <top style="thin">
        <color theme="2" tint="-0.8999500274658203"/>
      </top>
      <bottom>
        <color indexed="63"/>
      </bottom>
    </border>
    <border>
      <left>
        <color indexed="63"/>
      </left>
      <right>
        <color indexed="63"/>
      </right>
      <top style="thin">
        <color theme="1" tint="0.04998999834060669"/>
      </top>
      <bottom style="thin">
        <color theme="1" tint="0.04998999834060669"/>
      </bottom>
    </border>
    <border>
      <left/>
      <right style="thick">
        <color theme="2" tint="-0.8999500274658203"/>
      </right>
      <top style="double">
        <color theme="2" tint="-0.8999199867248535"/>
      </top>
      <bottom style="medium">
        <color theme="2" tint="-0.8999199867248535"/>
      </bottom>
    </border>
    <border>
      <left/>
      <right/>
      <top/>
      <bottom style="double">
        <color theme="2" tint="-0.8999199867248535"/>
      </bottom>
    </border>
    <border>
      <left style="thick">
        <color theme="2" tint="-0.8999500274658203"/>
      </left>
      <right/>
      <top style="double">
        <color theme="2" tint="-0.8999199867248535"/>
      </top>
      <bottom style="medium">
        <color theme="2" tint="-0.8999199867248535"/>
      </bottom>
    </border>
    <border>
      <left/>
      <right/>
      <top style="double">
        <color theme="2" tint="-0.8999199867248535"/>
      </top>
      <bottom style="medium">
        <color theme="2" tint="-0.8999199867248535"/>
      </bottom>
    </border>
    <border>
      <left/>
      <right style="thick">
        <color theme="2" tint="-0.8999500274658203"/>
      </right>
      <top/>
      <bottom/>
    </border>
    <border>
      <left/>
      <right/>
      <top style="thin"/>
      <bottom/>
    </border>
    <border>
      <left style="medium"/>
      <right/>
      <top style="medium"/>
      <bottom style="medium"/>
    </border>
    <border>
      <left/>
      <right style="medium"/>
      <top style="medium"/>
      <bottom style="medium"/>
    </border>
    <border>
      <left/>
      <right/>
      <top/>
      <bottom style="thin">
        <color theme="2" tint="-0.8999500274658203"/>
      </bottom>
    </border>
    <border>
      <left/>
      <right/>
      <top/>
      <bottom style="thin">
        <color theme="1" tint="0.04998999834060669"/>
      </bottom>
    </border>
    <border>
      <left style="thick">
        <color theme="2" tint="-0.8999500274658203"/>
      </left>
      <right/>
      <top style="medium">
        <color theme="2" tint="-0.8999199867248535"/>
      </top>
      <bottom style="medium">
        <color theme="2" tint="-0.8999199867248535"/>
      </bottom>
    </border>
    <border>
      <left/>
      <right/>
      <top style="medium">
        <color theme="2" tint="-0.8999199867248535"/>
      </top>
      <bottom style="medium">
        <color theme="2" tint="-0.8999199867248535"/>
      </bottom>
    </border>
    <border>
      <left/>
      <right style="thick">
        <color theme="2" tint="-0.8999500274658203"/>
      </right>
      <top style="medium">
        <color theme="2" tint="-0.8999199867248535"/>
      </top>
      <bottom style="medium">
        <color theme="2" tint="-0.8999199867248535"/>
      </bottom>
    </border>
    <border>
      <left style="thick">
        <color theme="1" tint="0.04998999834060669"/>
      </left>
      <right/>
      <top style="medium">
        <color theme="1" tint="0.04998999834060669"/>
      </top>
      <bottom style="medium">
        <color theme="1" tint="0.04998999834060669"/>
      </bottom>
    </border>
    <border>
      <left/>
      <right/>
      <top style="medium">
        <color theme="1" tint="0.04998999834060669"/>
      </top>
      <bottom style="medium">
        <color theme="1" tint="0.04998999834060669"/>
      </bottom>
    </border>
    <border>
      <left/>
      <right style="thick">
        <color theme="1" tint="0.04998999834060669"/>
      </right>
      <top style="medium">
        <color theme="1" tint="0.04998999834060669"/>
      </top>
      <bottom style="medium">
        <color theme="1" tint="0.04998999834060669"/>
      </bottom>
    </border>
    <border>
      <left style="medium">
        <color theme="1" tint="0.04998999834060669"/>
      </left>
      <right>
        <color indexed="63"/>
      </right>
      <top style="medium">
        <color theme="1" tint="0.04998999834060669"/>
      </top>
      <bottom style="thin">
        <color theme="1" tint="0.04998999834060669"/>
      </bottom>
    </border>
    <border>
      <left/>
      <right/>
      <top style="medium">
        <color theme="1" tint="0.04998999834060669"/>
      </top>
      <bottom style="thin">
        <color theme="1" tint="0.04998999834060669"/>
      </bottom>
    </border>
    <border>
      <left/>
      <right style="thin">
        <color theme="1" tint="0.04998999834060669"/>
      </right>
      <top style="medium">
        <color theme="1" tint="0.04998999834060669"/>
      </top>
      <bottom style="thin">
        <color theme="1" tint="0.04998999834060669"/>
      </bottom>
    </border>
    <border>
      <left style="thin">
        <color theme="1" tint="0.04998999834060669"/>
      </left>
      <right>
        <color indexed="63"/>
      </right>
      <top style="thin">
        <color theme="1" tint="0.04998999834060669"/>
      </top>
      <bottom style="thin">
        <color theme="1" tint="0.04998999834060669"/>
      </bottom>
    </border>
    <border>
      <left>
        <color indexed="63"/>
      </left>
      <right style="thin">
        <color theme="1" tint="0.04998999834060669"/>
      </right>
      <top style="thin">
        <color theme="1" tint="0.04998999834060669"/>
      </top>
      <bottom style="thin">
        <color theme="1" tint="0.04998999834060669"/>
      </bottom>
    </border>
    <border>
      <left/>
      <right style="thick">
        <color theme="1" tint="0.04998999834060669"/>
      </right>
      <top/>
      <bottom style="thin"/>
    </border>
    <border>
      <left/>
      <right style="thick">
        <color theme="1" tint="0.04998999834060669"/>
      </right>
      <top/>
      <bottom style="thick">
        <color theme="1" tint="0.04998999834060669"/>
      </bottom>
    </border>
    <border>
      <left style="medium">
        <color theme="1" tint="0.04998999834060669"/>
      </left>
      <right/>
      <top style="medium">
        <color theme="1" tint="0.04998999834060669"/>
      </top>
      <bottom style="thick">
        <color theme="1" tint="0.04998999834060669"/>
      </bottom>
    </border>
    <border>
      <left/>
      <right/>
      <top style="medium">
        <color theme="1" tint="0.04998999834060669"/>
      </top>
      <bottom style="thick">
        <color theme="1" tint="0.04998999834060669"/>
      </bottom>
    </border>
    <border>
      <left/>
      <right style="medium">
        <color theme="1" tint="0.04998999834060669"/>
      </right>
      <top style="medium">
        <color theme="1" tint="0.04998999834060669"/>
      </top>
      <bottom style="thick">
        <color theme="1" tint="0.04998999834060669"/>
      </bottom>
    </border>
    <border>
      <left>
        <color indexed="63"/>
      </left>
      <right style="medium">
        <color theme="1" tint="0.04998999834060669"/>
      </right>
      <top>
        <color indexed="63"/>
      </top>
      <bottom>
        <color indexed="63"/>
      </bottom>
    </border>
    <border>
      <left>
        <color indexed="63"/>
      </left>
      <right style="medium">
        <color theme="2" tint="-0.8999500274658203"/>
      </right>
      <top>
        <color indexed="63"/>
      </top>
      <bottom>
        <color indexed="63"/>
      </bottom>
    </border>
    <border>
      <left style="medium">
        <color theme="2" tint="-0.8999500274658203"/>
      </left>
      <right>
        <color indexed="63"/>
      </right>
      <top style="medium">
        <color theme="2" tint="-0.8999500274658203"/>
      </top>
      <bottom style="thin">
        <color theme="2" tint="-0.8999199867248535"/>
      </bottom>
    </border>
    <border>
      <left/>
      <right/>
      <top style="medium">
        <color theme="2" tint="-0.8999500274658203"/>
      </top>
      <bottom style="thin">
        <color theme="2" tint="-0.8999199867248535"/>
      </bottom>
    </border>
    <border>
      <left/>
      <right style="thin">
        <color theme="2" tint="-0.8999199867248535"/>
      </right>
      <top style="medium">
        <color theme="2" tint="-0.8999500274658203"/>
      </top>
      <bottom style="thin">
        <color theme="2" tint="-0.8999199867248535"/>
      </bottom>
    </border>
    <border>
      <left style="thin">
        <color theme="2" tint="-0.8999500274658203"/>
      </left>
      <right>
        <color indexed="63"/>
      </right>
      <top style="thin">
        <color theme="2" tint="-0.8999500274658203"/>
      </top>
      <bottom style="thin">
        <color theme="2" tint="-0.8999199867248535"/>
      </bottom>
    </border>
    <border>
      <left>
        <color indexed="63"/>
      </left>
      <right>
        <color indexed="63"/>
      </right>
      <top style="thin">
        <color theme="2" tint="-0.8999500274658203"/>
      </top>
      <bottom style="thin">
        <color theme="2" tint="-0.8999199867248535"/>
      </bottom>
    </border>
    <border>
      <left>
        <color indexed="63"/>
      </left>
      <right style="thin">
        <color theme="2" tint="-0.8999199867248535"/>
      </right>
      <top style="thin">
        <color theme="2" tint="-0.8999500274658203"/>
      </top>
      <bottom style="thin">
        <color theme="2" tint="-0.8999199867248535"/>
      </bottom>
    </border>
    <border>
      <left style="thin">
        <color theme="2" tint="-0.8999199867248535"/>
      </left>
      <right>
        <color indexed="63"/>
      </right>
      <top style="thin">
        <color theme="2" tint="-0.8999500274658203"/>
      </top>
      <bottom style="thin">
        <color theme="2" tint="-0.8999199867248535"/>
      </bottom>
    </border>
    <border>
      <left style="medium">
        <color theme="2" tint="-0.8999500274658203"/>
      </left>
      <right>
        <color indexed="63"/>
      </right>
      <top style="medium">
        <color theme="2" tint="-0.8999199867248535"/>
      </top>
      <bottom style="thin">
        <color theme="2" tint="-0.8999199867248535"/>
      </bottom>
    </border>
    <border>
      <left/>
      <right/>
      <top style="medium">
        <color theme="2" tint="-0.8999199867248535"/>
      </top>
      <bottom style="thin">
        <color theme="2" tint="-0.8999199867248535"/>
      </bottom>
    </border>
    <border>
      <left/>
      <right style="thin">
        <color theme="2" tint="-0.8999199867248535"/>
      </right>
      <top style="medium">
        <color theme="2" tint="-0.8999199867248535"/>
      </top>
      <bottom style="thin">
        <color theme="2" tint="-0.8999199867248535"/>
      </bottom>
    </border>
    <border>
      <left style="thin">
        <color theme="2" tint="-0.8999199867248535"/>
      </left>
      <right>
        <color indexed="63"/>
      </right>
      <top>
        <color indexed="63"/>
      </top>
      <bottom/>
    </border>
    <border>
      <left style="thin">
        <color theme="2" tint="-0.8999500274658203"/>
      </left>
      <right>
        <color indexed="63"/>
      </right>
      <top style="thin">
        <color theme="2" tint="-0.8999500274658203"/>
      </top>
      <bottom style="thin">
        <color theme="2" tint="-0.8999500274658203"/>
      </bottom>
    </border>
    <border>
      <left>
        <color indexed="63"/>
      </left>
      <right>
        <color indexed="63"/>
      </right>
      <top style="thin">
        <color theme="2" tint="-0.8999500274658203"/>
      </top>
      <bottom style="thin">
        <color theme="2" tint="-0.8999500274658203"/>
      </bottom>
    </border>
    <border>
      <left>
        <color indexed="63"/>
      </left>
      <right style="thin">
        <color theme="2" tint="-0.8999500274658203"/>
      </right>
      <top style="thin">
        <color theme="2" tint="-0.8999500274658203"/>
      </top>
      <bottom style="thin">
        <color theme="2" tint="-0.8999500274658203"/>
      </bottom>
    </border>
    <border>
      <left style="thin">
        <color theme="2" tint="-0.8999500274658203"/>
      </left>
      <right style="thin">
        <color theme="2" tint="-0.8999500274658203"/>
      </right>
      <top style="thin">
        <color theme="2" tint="-0.8999500274658203"/>
      </top>
      <bottom style="thin">
        <color theme="2" tint="-0.8999199867248535"/>
      </bottom>
    </border>
    <border>
      <left style="thin">
        <color theme="1" tint="0.04998999834060669"/>
      </left>
      <right>
        <color indexed="63"/>
      </right>
      <top>
        <color indexed="63"/>
      </top>
      <bottom/>
    </border>
    <border>
      <left style="medium">
        <color theme="1" tint="0.04998999834060669"/>
      </left>
      <right>
        <color indexed="63"/>
      </right>
      <top>
        <color indexed="63"/>
      </top>
      <bottom>
        <color indexed="63"/>
      </bottom>
    </border>
    <border>
      <left style="thick">
        <color theme="1" tint="0.04998999834060669"/>
      </left>
      <right/>
      <top style="thick">
        <color theme="1" tint="0.04998999834060669"/>
      </top>
      <bottom/>
    </border>
    <border>
      <left/>
      <right style="thick">
        <color theme="1" tint="0.04998999834060669"/>
      </right>
      <top style="thick">
        <color theme="1" tint="0.04998999834060669"/>
      </top>
      <bottom/>
    </border>
    <border>
      <left/>
      <right style="thick">
        <color theme="1" tint="0.04998999834060669"/>
      </right>
      <top/>
      <bottom/>
    </border>
    <border>
      <left style="thick">
        <color theme="1" tint="0.04998999834060669"/>
      </left>
      <right>
        <color indexed="63"/>
      </right>
      <top>
        <color indexed="63"/>
      </top>
      <bottom style="medium">
        <color theme="2" tint="-0.8998299837112427"/>
      </bottom>
    </border>
    <border>
      <left>
        <color indexed="63"/>
      </left>
      <right>
        <color indexed="63"/>
      </right>
      <top>
        <color indexed="63"/>
      </top>
      <bottom style="medium">
        <color theme="2" tint="-0.8998299837112427"/>
      </bottom>
    </border>
    <border>
      <left>
        <color indexed="63"/>
      </left>
      <right style="thick">
        <color theme="1" tint="0.04998999834060669"/>
      </right>
      <top>
        <color indexed="63"/>
      </top>
      <bottom style="medium">
        <color theme="2" tint="-0.8998299837112427"/>
      </bottom>
    </border>
    <border>
      <left style="thin">
        <color theme="1" tint="0.04998999834060669"/>
      </left>
      <right>
        <color indexed="63"/>
      </right>
      <top style="thin">
        <color theme="1" tint="0.04998999834060669"/>
      </top>
      <bottom style="medium">
        <color theme="1" tint="0.04998999834060669"/>
      </bottom>
    </border>
    <border>
      <left>
        <color indexed="63"/>
      </left>
      <right>
        <color indexed="63"/>
      </right>
      <top style="thin">
        <color theme="1" tint="0.04998999834060669"/>
      </top>
      <bottom style="medium">
        <color theme="1" tint="0.04998999834060669"/>
      </bottom>
    </border>
    <border>
      <left>
        <color indexed="63"/>
      </left>
      <right style="medium">
        <color theme="1" tint="0.04998999834060669"/>
      </right>
      <top style="thin">
        <color theme="1" tint="0.04998999834060669"/>
      </top>
      <bottom style="medium">
        <color theme="1" tint="0.04998999834060669"/>
      </bottom>
    </border>
    <border>
      <left style="thick">
        <color theme="1" tint="0.04998999834060669"/>
      </left>
      <right/>
      <top style="thick">
        <color theme="1" tint="0.04998999834060669"/>
      </top>
      <bottom style="medium">
        <color theme="1" tint="0.04998999834060669"/>
      </bottom>
    </border>
    <border>
      <left/>
      <right/>
      <top style="thick">
        <color theme="1" tint="0.04998999834060669"/>
      </top>
      <bottom style="medium">
        <color theme="1" tint="0.04998999834060669"/>
      </bottom>
    </border>
    <border>
      <left/>
      <right style="thick">
        <color theme="1" tint="0.04998999834060669"/>
      </right>
      <top style="thick">
        <color theme="1" tint="0.04998999834060669"/>
      </top>
      <bottom style="medium">
        <color theme="1" tint="0.04998999834060669"/>
      </bottom>
    </border>
    <border>
      <left/>
      <right style="thin">
        <color theme="1" tint="0.04998999834060669"/>
      </right>
      <top>
        <color indexed="63"/>
      </top>
      <bottom>
        <color indexed="63"/>
      </bottom>
    </border>
    <border>
      <left style="medium">
        <color theme="1" tint="0.04998999834060669"/>
      </left>
      <right>
        <color indexed="63"/>
      </right>
      <top>
        <color indexed="63"/>
      </top>
      <bottom style="thin">
        <color theme="1" tint="0.04998999834060669"/>
      </bottom>
    </border>
    <border>
      <left/>
      <right style="thin">
        <color theme="1" tint="0.04998999834060669"/>
      </right>
      <top>
        <color indexed="63"/>
      </top>
      <bottom style="thin">
        <color theme="1" tint="0.0499899983406066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2"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45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04" fillId="0" borderId="0" xfId="0" applyFont="1" applyAlignment="1">
      <alignment/>
    </xf>
    <xf numFmtId="0" fontId="106" fillId="0" borderId="0" xfId="0" applyFont="1" applyAlignment="1">
      <alignment/>
    </xf>
    <xf numFmtId="0" fontId="0" fillId="0" borderId="0" xfId="0" applyAlignment="1">
      <alignment/>
    </xf>
    <xf numFmtId="0" fontId="0" fillId="0" borderId="0" xfId="0" applyBorder="1" applyAlignment="1">
      <alignment/>
    </xf>
    <xf numFmtId="2" fontId="107" fillId="0" borderId="18" xfId="55" applyNumberFormat="1" applyFont="1" applyBorder="1" applyAlignment="1" applyProtection="1">
      <alignment horizontal="center" vertical="center"/>
      <protection/>
    </xf>
    <xf numFmtId="0" fontId="108" fillId="0" borderId="0" xfId="0" applyFont="1" applyAlignment="1">
      <alignment/>
    </xf>
    <xf numFmtId="0" fontId="0" fillId="0" borderId="0" xfId="0" applyAlignment="1">
      <alignment horizontal="center"/>
    </xf>
    <xf numFmtId="0" fontId="109" fillId="0" borderId="0" xfId="0" applyFont="1" applyAlignment="1">
      <alignment/>
    </xf>
    <xf numFmtId="0" fontId="110" fillId="0" borderId="0" xfId="0" applyFont="1" applyAlignment="1">
      <alignment/>
    </xf>
    <xf numFmtId="0" fontId="8" fillId="0" borderId="0" xfId="55" applyFont="1" applyBorder="1" applyAlignment="1" applyProtection="1">
      <alignment horizontal="center" vertical="center"/>
      <protection hidden="1"/>
    </xf>
    <xf numFmtId="0" fontId="5" fillId="0" borderId="0" xfId="55" applyFont="1" applyBorder="1" applyAlignment="1" applyProtection="1">
      <alignment horizontal="left" vertical="center"/>
      <protection hidden="1"/>
    </xf>
    <xf numFmtId="2" fontId="4" fillId="0" borderId="0" xfId="55" applyNumberFormat="1" applyFont="1" applyFill="1" applyBorder="1" applyAlignment="1" applyProtection="1">
      <alignment horizontal="center" vertical="center"/>
      <protection hidden="1"/>
    </xf>
    <xf numFmtId="0" fontId="6" fillId="0" borderId="0" xfId="55" applyFont="1" applyFill="1" applyBorder="1" applyAlignment="1" applyProtection="1">
      <alignment horizontal="left" vertical="center"/>
      <protection hidden="1"/>
    </xf>
    <xf numFmtId="167" fontId="8" fillId="0" borderId="0" xfId="55" applyNumberFormat="1" applyFont="1" applyBorder="1" applyAlignment="1" applyProtection="1">
      <alignment horizontal="center" vertical="center"/>
      <protection hidden="1"/>
    </xf>
    <xf numFmtId="0" fontId="7" fillId="0" borderId="0" xfId="55" applyFont="1" applyBorder="1" applyAlignment="1" applyProtection="1">
      <alignment horizontal="center" vertical="center"/>
      <protection hidden="1"/>
    </xf>
    <xf numFmtId="0" fontId="108" fillId="0" borderId="0" xfId="0" applyFont="1" applyAlignment="1">
      <alignment horizontal="center" vertical="center"/>
    </xf>
    <xf numFmtId="0" fontId="108" fillId="0" borderId="19" xfId="0" applyFont="1" applyBorder="1" applyAlignment="1">
      <alignment horizontal="center" vertical="center"/>
    </xf>
    <xf numFmtId="2" fontId="108" fillId="0" borderId="20" xfId="0" applyNumberFormat="1" applyFont="1" applyBorder="1" applyAlignment="1">
      <alignment horizontal="center" vertical="center"/>
    </xf>
    <xf numFmtId="0" fontId="6" fillId="0" borderId="20" xfId="55" applyNumberFormat="1" applyFont="1" applyBorder="1" applyAlignment="1" applyProtection="1">
      <alignment horizontal="center" vertical="center"/>
      <protection hidden="1"/>
    </xf>
    <xf numFmtId="0" fontId="108" fillId="0" borderId="20" xfId="0" applyFont="1" applyBorder="1" applyAlignment="1" quotePrefix="1">
      <alignment horizontal="center" vertical="center"/>
    </xf>
    <xf numFmtId="0" fontId="108" fillId="33" borderId="20" xfId="0" applyFont="1" applyFill="1" applyBorder="1" applyAlignment="1">
      <alignment horizontal="center" vertical="center"/>
    </xf>
    <xf numFmtId="0" fontId="108" fillId="33" borderId="21" xfId="0" applyFont="1" applyFill="1" applyBorder="1" applyAlignment="1">
      <alignment horizontal="center" vertical="center"/>
    </xf>
    <xf numFmtId="0" fontId="104" fillId="0" borderId="0" xfId="0" applyFont="1" applyAlignment="1">
      <alignment horizontal="center" vertical="center" shrinkToFit="1"/>
    </xf>
    <xf numFmtId="0" fontId="104" fillId="0" borderId="0" xfId="0" applyFont="1" applyAlignment="1">
      <alignment horizontal="center" vertical="center" wrapText="1" shrinkToFit="1"/>
    </xf>
    <xf numFmtId="0" fontId="111" fillId="0" borderId="0" xfId="0" applyFont="1" applyAlignment="1">
      <alignment horizontal="center" vertical="center"/>
    </xf>
    <xf numFmtId="0" fontId="111"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horizontal="center" vertical="center"/>
    </xf>
    <xf numFmtId="0" fontId="108" fillId="0" borderId="0" xfId="0" applyFont="1" applyFill="1" applyBorder="1" applyAlignment="1">
      <alignment/>
    </xf>
    <xf numFmtId="0" fontId="108" fillId="0" borderId="0" xfId="0" applyFont="1" applyFill="1" applyBorder="1" applyAlignment="1">
      <alignment horizontal="center" vertical="center"/>
    </xf>
    <xf numFmtId="0" fontId="108" fillId="0" borderId="0" xfId="0" applyFont="1" applyFill="1" applyBorder="1" applyAlignment="1">
      <alignment horizontal="right"/>
    </xf>
    <xf numFmtId="0" fontId="112" fillId="0" borderId="0" xfId="0" applyFont="1" applyFill="1" applyBorder="1" applyAlignment="1">
      <alignment horizontal="center" vertical="center"/>
    </xf>
    <xf numFmtId="4" fontId="112" fillId="0" borderId="0" xfId="0" applyNumberFormat="1" applyFont="1" applyFill="1" applyBorder="1" applyAlignment="1">
      <alignment horizontal="center" vertical="center"/>
    </xf>
    <xf numFmtId="0" fontId="112" fillId="0" borderId="0" xfId="0" applyNumberFormat="1" applyFont="1" applyFill="1" applyBorder="1" applyAlignment="1">
      <alignment horizontal="center" vertical="center"/>
    </xf>
    <xf numFmtId="0" fontId="112" fillId="0" borderId="0" xfId="0" applyFont="1" applyFill="1" applyBorder="1" applyAlignment="1">
      <alignment horizontal="center" vertical="center" wrapText="1"/>
    </xf>
    <xf numFmtId="0" fontId="6" fillId="0" borderId="0" xfId="55" applyNumberFormat="1" applyFont="1" applyFill="1" applyBorder="1" applyAlignment="1" applyProtection="1">
      <alignment horizontal="center" vertical="center"/>
      <protection hidden="1"/>
    </xf>
    <xf numFmtId="2" fontId="108" fillId="0" borderId="0" xfId="0" applyNumberFormat="1"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Fill="1" applyBorder="1" applyAlignment="1" quotePrefix="1">
      <alignment horizontal="center" vertical="center"/>
    </xf>
    <xf numFmtId="0" fontId="108" fillId="0" borderId="0" xfId="0" applyFont="1" applyFill="1" applyBorder="1" applyAlignment="1" quotePrefix="1">
      <alignment horizontal="center" vertical="center"/>
    </xf>
    <xf numFmtId="0" fontId="113" fillId="0" borderId="0" xfId="0" applyNumberFormat="1" applyFont="1" applyFill="1" applyBorder="1" applyAlignment="1">
      <alignment horizontal="center" vertical="center"/>
    </xf>
    <xf numFmtId="0" fontId="108" fillId="0" borderId="0" xfId="0" applyNumberFormat="1" applyFont="1" applyFill="1" applyBorder="1" applyAlignment="1">
      <alignment horizontal="center" vertical="center"/>
    </xf>
    <xf numFmtId="0" fontId="0" fillId="0" borderId="0" xfId="0" applyFill="1" applyBorder="1" applyAlignment="1">
      <alignment/>
    </xf>
    <xf numFmtId="0" fontId="106" fillId="0" borderId="0" xfId="0" applyFont="1" applyFill="1" applyBorder="1" applyAlignment="1">
      <alignment/>
    </xf>
    <xf numFmtId="0" fontId="114" fillId="0" borderId="0" xfId="0" applyFont="1" applyBorder="1" applyAlignment="1">
      <alignment/>
    </xf>
    <xf numFmtId="0" fontId="9" fillId="0" borderId="0" xfId="55" applyFont="1" applyBorder="1" applyAlignment="1" applyProtection="1">
      <alignment horizontal="right" vertical="center"/>
      <protection/>
    </xf>
    <xf numFmtId="0" fontId="10" fillId="0" borderId="0" xfId="55" applyFont="1" applyBorder="1" applyAlignment="1" applyProtection="1">
      <alignment horizontal="right" vertical="center"/>
      <protection/>
    </xf>
    <xf numFmtId="0" fontId="10" fillId="0" borderId="0" xfId="55" applyFont="1" applyBorder="1" applyAlignment="1" applyProtection="1">
      <alignment horizontal="center" vertical="center"/>
      <protection/>
    </xf>
    <xf numFmtId="0" fontId="9" fillId="0" borderId="0" xfId="55" applyFont="1" applyBorder="1" applyAlignment="1" applyProtection="1">
      <alignment horizontal="left" vertical="center"/>
      <protection/>
    </xf>
    <xf numFmtId="0" fontId="9" fillId="34" borderId="22" xfId="55" applyFont="1" applyFill="1" applyBorder="1" applyAlignment="1" applyProtection="1">
      <alignment horizontal="left"/>
      <protection locked="0"/>
    </xf>
    <xf numFmtId="0" fontId="9" fillId="34" borderId="23" xfId="55" applyNumberFormat="1" applyFont="1" applyFill="1" applyBorder="1" applyAlignment="1" applyProtection="1">
      <alignment horizontal="left"/>
      <protection locked="0"/>
    </xf>
    <xf numFmtId="14" fontId="9" fillId="34" borderId="23" xfId="55" applyNumberFormat="1" applyFont="1" applyFill="1" applyBorder="1" applyAlignment="1" applyProtection="1">
      <alignment horizontal="left"/>
      <protection locked="0"/>
    </xf>
    <xf numFmtId="0" fontId="9" fillId="34" borderId="24" xfId="55" applyNumberFormat="1" applyFont="1" applyFill="1" applyBorder="1" applyAlignment="1" applyProtection="1">
      <alignment horizontal="left"/>
      <protection locked="0"/>
    </xf>
    <xf numFmtId="0" fontId="0" fillId="0" borderId="0" xfId="0" applyAlignment="1">
      <alignment wrapText="1"/>
    </xf>
    <xf numFmtId="0" fontId="0" fillId="0" borderId="0" xfId="0" applyAlignment="1">
      <alignment horizontal="left" vertical="top"/>
    </xf>
    <xf numFmtId="0" fontId="0" fillId="0" borderId="0" xfId="0" applyAlignment="1">
      <alignment horizontal="right"/>
    </xf>
    <xf numFmtId="0" fontId="115" fillId="0" borderId="0" xfId="0" applyFont="1" applyAlignment="1">
      <alignment vertical="center"/>
    </xf>
    <xf numFmtId="0" fontId="3" fillId="0" borderId="0" xfId="55" applyFont="1" applyFill="1" applyBorder="1" applyAlignment="1" applyProtection="1">
      <alignment horizontal="right" vertical="center"/>
      <protection/>
    </xf>
    <xf numFmtId="0" fontId="19" fillId="0" borderId="0" xfId="55" applyFont="1" applyFill="1" applyBorder="1" applyAlignment="1" applyProtection="1">
      <alignment horizontal="left" vertical="center" wrapText="1"/>
      <protection/>
    </xf>
    <xf numFmtId="0" fontId="116" fillId="35" borderId="25" xfId="0" applyFont="1" applyFill="1" applyBorder="1" applyAlignment="1" applyProtection="1">
      <alignment vertical="center"/>
      <protection/>
    </xf>
    <xf numFmtId="0" fontId="116" fillId="35" borderId="26" xfId="0" applyFont="1" applyFill="1" applyBorder="1" applyAlignment="1" applyProtection="1">
      <alignment vertical="center"/>
      <protection/>
    </xf>
    <xf numFmtId="0" fontId="117" fillId="35" borderId="26" xfId="0" applyFont="1" applyFill="1" applyBorder="1" applyAlignment="1" applyProtection="1">
      <alignment/>
      <protection/>
    </xf>
    <xf numFmtId="0" fontId="117" fillId="35" borderId="27" xfId="0" applyFont="1" applyFill="1" applyBorder="1" applyAlignment="1" applyProtection="1">
      <alignment/>
      <protection/>
    </xf>
    <xf numFmtId="0" fontId="114" fillId="0" borderId="0" xfId="0" applyFont="1" applyBorder="1" applyAlignment="1" applyProtection="1">
      <alignment/>
      <protection/>
    </xf>
    <xf numFmtId="0" fontId="114" fillId="0" borderId="0" xfId="0" applyFont="1" applyBorder="1" applyAlignment="1" applyProtection="1">
      <alignment vertical="center"/>
      <protection/>
    </xf>
    <xf numFmtId="0" fontId="9" fillId="0" borderId="0" xfId="55" applyFont="1" applyFill="1" applyBorder="1" applyAlignment="1" applyProtection="1">
      <alignment/>
      <protection locked="0"/>
    </xf>
    <xf numFmtId="0" fontId="9" fillId="0" borderId="0" xfId="55" applyFont="1" applyFill="1" applyBorder="1" applyAlignment="1" applyProtection="1">
      <alignment/>
      <protection/>
    </xf>
    <xf numFmtId="0" fontId="9" fillId="0" borderId="0" xfId="55" applyFont="1" applyFill="1" applyBorder="1" applyAlignment="1" applyProtection="1">
      <alignment vertical="center"/>
      <protection/>
    </xf>
    <xf numFmtId="0" fontId="118" fillId="0" borderId="0" xfId="0" applyFont="1" applyFill="1" applyBorder="1" applyAlignment="1" applyProtection="1">
      <alignment/>
      <protection/>
    </xf>
    <xf numFmtId="0" fontId="118" fillId="0" borderId="0" xfId="0" applyFont="1" applyFill="1" applyBorder="1" applyAlignment="1" applyProtection="1">
      <alignment horizontal="right"/>
      <protection/>
    </xf>
    <xf numFmtId="0" fontId="119" fillId="35" borderId="26" xfId="0" applyFont="1" applyFill="1" applyBorder="1" applyAlignment="1" applyProtection="1">
      <alignment vertical="center"/>
      <protection/>
    </xf>
    <xf numFmtId="0" fontId="120" fillId="35" borderId="26" xfId="0" applyFont="1" applyFill="1" applyBorder="1" applyAlignment="1" applyProtection="1">
      <alignment/>
      <protection/>
    </xf>
    <xf numFmtId="0" fontId="120" fillId="35" borderId="27" xfId="0" applyFont="1" applyFill="1" applyBorder="1" applyAlignment="1" applyProtection="1">
      <alignment/>
      <protection/>
    </xf>
    <xf numFmtId="0" fontId="114" fillId="0" borderId="0" xfId="0" applyFont="1" applyBorder="1" applyAlignment="1" applyProtection="1">
      <alignment horizontal="left" vertical="center"/>
      <protection/>
    </xf>
    <xf numFmtId="0" fontId="11" fillId="0" borderId="0" xfId="55" applyFont="1" applyBorder="1" applyAlignment="1" applyProtection="1">
      <alignment horizontal="right" vertical="center" wrapText="1"/>
      <protection/>
    </xf>
    <xf numFmtId="0" fontId="12" fillId="0" borderId="0" xfId="55" applyFont="1" applyBorder="1" applyAlignment="1" applyProtection="1">
      <alignment horizontal="center" vertical="center"/>
      <protection/>
    </xf>
    <xf numFmtId="0" fontId="13" fillId="0" borderId="0" xfId="55" applyFont="1" applyBorder="1" applyAlignment="1" applyProtection="1">
      <alignment vertical="center"/>
      <protection/>
    </xf>
    <xf numFmtId="0" fontId="114" fillId="0" borderId="28" xfId="0" applyFont="1" applyBorder="1" applyAlignment="1" applyProtection="1">
      <alignment horizontal="center" textRotation="255"/>
      <protection/>
    </xf>
    <xf numFmtId="0" fontId="121" fillId="0" borderId="0" xfId="0" applyFont="1" applyBorder="1" applyAlignment="1" applyProtection="1">
      <alignment horizontal="center" vertical="top" textRotation="180"/>
      <protection/>
    </xf>
    <xf numFmtId="0" fontId="122" fillId="0" borderId="0" xfId="0" applyFont="1" applyBorder="1" applyAlignment="1" applyProtection="1">
      <alignment horizontal="center" wrapText="1"/>
      <protection/>
    </xf>
    <xf numFmtId="0" fontId="123" fillId="0" borderId="0" xfId="0" applyFont="1" applyBorder="1" applyAlignment="1" applyProtection="1">
      <alignment/>
      <protection/>
    </xf>
    <xf numFmtId="0" fontId="122" fillId="0" borderId="0" xfId="0" applyFont="1" applyBorder="1" applyAlignment="1" applyProtection="1">
      <alignment horizontal="center" vertical="top"/>
      <protection/>
    </xf>
    <xf numFmtId="0" fontId="124" fillId="0" borderId="0" xfId="0" applyFont="1" applyBorder="1" applyAlignment="1" applyProtection="1">
      <alignment horizontal="center" textRotation="90"/>
      <protection/>
    </xf>
    <xf numFmtId="0" fontId="114" fillId="0" borderId="0" xfId="0" applyFont="1" applyBorder="1" applyAlignment="1" applyProtection="1">
      <alignment horizontal="center" vertical="center"/>
      <protection/>
    </xf>
    <xf numFmtId="0" fontId="123" fillId="0" borderId="0" xfId="0" applyFont="1" applyBorder="1" applyAlignment="1" applyProtection="1">
      <alignment horizontal="left" vertical="center"/>
      <protection/>
    </xf>
    <xf numFmtId="0" fontId="10" fillId="0" borderId="0" xfId="55" applyFont="1" applyFill="1" applyBorder="1" applyAlignment="1" applyProtection="1">
      <alignment horizontal="right" vertical="center"/>
      <protection/>
    </xf>
    <xf numFmtId="0" fontId="10" fillId="0" borderId="0" xfId="55" applyFont="1" applyFill="1" applyBorder="1" applyAlignment="1" applyProtection="1">
      <alignment horizontal="center" vertical="center"/>
      <protection/>
    </xf>
    <xf numFmtId="168" fontId="10" fillId="0" borderId="0" xfId="55" applyNumberFormat="1" applyFont="1" applyFill="1" applyBorder="1" applyAlignment="1" applyProtection="1">
      <alignment horizontal="center" vertical="center"/>
      <protection/>
    </xf>
    <xf numFmtId="0" fontId="9" fillId="0" borderId="0" xfId="55" applyFont="1" applyFill="1" applyBorder="1" applyAlignment="1" applyProtection="1">
      <alignment horizontal="left" vertical="center"/>
      <protection/>
    </xf>
    <xf numFmtId="2" fontId="125" fillId="0" borderId="0" xfId="55" applyNumberFormat="1" applyFont="1" applyBorder="1" applyAlignment="1" applyProtection="1">
      <alignment horizontal="left" vertical="center"/>
      <protection/>
    </xf>
    <xf numFmtId="0" fontId="114" fillId="0" borderId="28" xfId="0" applyFont="1" applyBorder="1" applyAlignment="1" applyProtection="1">
      <alignment horizontal="center" vertical="top" textRotation="180"/>
      <protection/>
    </xf>
    <xf numFmtId="0" fontId="124" fillId="0" borderId="28" xfId="0" applyFont="1" applyBorder="1" applyAlignment="1" applyProtection="1">
      <alignment horizontal="center" vertical="top" textRotation="180"/>
      <protection/>
    </xf>
    <xf numFmtId="0" fontId="120" fillId="0" borderId="0" xfId="0" applyFont="1" applyBorder="1" applyAlignment="1" applyProtection="1">
      <alignment/>
      <protection/>
    </xf>
    <xf numFmtId="166" fontId="126" fillId="0" borderId="0" xfId="55" applyNumberFormat="1" applyFont="1" applyFill="1" applyBorder="1" applyAlignment="1" applyProtection="1">
      <alignment horizontal="center"/>
      <protection/>
    </xf>
    <xf numFmtId="0" fontId="126" fillId="0" borderId="0" xfId="55" applyFont="1" applyFill="1" applyBorder="1" applyAlignment="1" applyProtection="1">
      <alignment horizontal="left"/>
      <protection/>
    </xf>
    <xf numFmtId="0" fontId="126" fillId="0" borderId="0" xfId="55" applyFont="1" applyFill="1" applyBorder="1" applyAlignment="1" applyProtection="1">
      <alignment horizontal="left" vertical="center"/>
      <protection/>
    </xf>
    <xf numFmtId="0" fontId="126" fillId="0" borderId="0" xfId="55" applyFont="1" applyBorder="1" applyProtection="1">
      <alignment/>
      <protection/>
    </xf>
    <xf numFmtId="0" fontId="124" fillId="0" borderId="0" xfId="0" applyFont="1" applyBorder="1" applyAlignment="1" applyProtection="1">
      <alignment horizontal="center" vertical="top" textRotation="180"/>
      <protection/>
    </xf>
    <xf numFmtId="2" fontId="127" fillId="0" borderId="0" xfId="55" applyNumberFormat="1" applyFont="1" applyFill="1" applyBorder="1" applyAlignment="1" applyProtection="1">
      <alignment horizontal="left" vertical="center"/>
      <protection/>
    </xf>
    <xf numFmtId="2" fontId="126" fillId="0" borderId="0" xfId="55" applyNumberFormat="1" applyFont="1" applyFill="1" applyBorder="1" applyAlignment="1" applyProtection="1">
      <alignment horizontal="left"/>
      <protection/>
    </xf>
    <xf numFmtId="0" fontId="114" fillId="0" borderId="0" xfId="0" applyFont="1" applyBorder="1" applyAlignment="1" applyProtection="1">
      <alignment horizontal="center" wrapText="1"/>
      <protection/>
    </xf>
    <xf numFmtId="2" fontId="128" fillId="0" borderId="0" xfId="55" applyNumberFormat="1" applyFont="1" applyFill="1" applyBorder="1" applyAlignment="1" applyProtection="1">
      <alignment horizontal="center" vertical="center"/>
      <protection/>
    </xf>
    <xf numFmtId="2" fontId="120" fillId="0" borderId="0" xfId="55" applyNumberFormat="1" applyFont="1" applyFill="1" applyBorder="1" applyAlignment="1" applyProtection="1">
      <alignment horizontal="left" vertical="center"/>
      <protection/>
    </xf>
    <xf numFmtId="0" fontId="114" fillId="0" borderId="0" xfId="0" applyFont="1" applyBorder="1" applyAlignment="1" applyProtection="1">
      <alignment horizontal="center"/>
      <protection/>
    </xf>
    <xf numFmtId="0" fontId="120" fillId="0" borderId="0" xfId="0" applyFont="1" applyBorder="1" applyAlignment="1" applyProtection="1">
      <alignment vertical="center"/>
      <protection/>
    </xf>
    <xf numFmtId="0" fontId="120" fillId="0" borderId="0" xfId="55" applyFont="1" applyBorder="1" applyAlignment="1" applyProtection="1">
      <alignment horizontal="left" vertical="center"/>
      <protection/>
    </xf>
    <xf numFmtId="2" fontId="120" fillId="0" borderId="0" xfId="55" applyNumberFormat="1" applyFont="1" applyBorder="1" applyAlignment="1" applyProtection="1">
      <alignment horizontal="center" vertical="center"/>
      <protection/>
    </xf>
    <xf numFmtId="0" fontId="126" fillId="0" borderId="0" xfId="55" applyFont="1" applyBorder="1" applyAlignment="1" applyProtection="1">
      <alignment horizontal="right" vertical="center"/>
      <protection/>
    </xf>
    <xf numFmtId="166" fontId="10" fillId="0" borderId="0" xfId="55" applyNumberFormat="1" applyFont="1" applyFill="1" applyBorder="1" applyAlignment="1" applyProtection="1">
      <alignment horizontal="center" vertical="center"/>
      <protection/>
    </xf>
    <xf numFmtId="166" fontId="14" fillId="0" borderId="0" xfId="55" applyNumberFormat="1" applyFont="1" applyFill="1" applyBorder="1" applyAlignment="1" applyProtection="1">
      <alignment horizontal="right" vertical="center"/>
      <protection/>
    </xf>
    <xf numFmtId="0" fontId="114" fillId="0" borderId="0" xfId="0" applyFont="1" applyBorder="1" applyAlignment="1" applyProtection="1">
      <alignment horizontal="center" vertical="center" wrapText="1"/>
      <protection/>
    </xf>
    <xf numFmtId="0" fontId="121" fillId="0" borderId="0" xfId="0" applyFont="1" applyBorder="1" applyAlignment="1" applyProtection="1">
      <alignment horizontal="center" vertical="center" wrapText="1"/>
      <protection/>
    </xf>
    <xf numFmtId="0" fontId="9" fillId="0" borderId="0" xfId="55" applyFont="1" applyBorder="1" applyAlignment="1" applyProtection="1">
      <alignment horizontal="left" vertical="center" wrapText="1"/>
      <protection/>
    </xf>
    <xf numFmtId="0" fontId="129" fillId="0" borderId="0" xfId="55" applyFont="1" applyBorder="1" applyAlignment="1" applyProtection="1">
      <alignment horizontal="center" vertical="center" wrapText="1"/>
      <protection/>
    </xf>
    <xf numFmtId="0" fontId="114" fillId="0" borderId="0" xfId="0" applyFont="1" applyBorder="1" applyAlignment="1" applyProtection="1">
      <alignment horizontal="center" vertical="top" textRotation="180"/>
      <protection/>
    </xf>
    <xf numFmtId="0" fontId="130" fillId="0" borderId="0" xfId="0" applyFont="1" applyBorder="1" applyAlignment="1" applyProtection="1">
      <alignment/>
      <protection/>
    </xf>
    <xf numFmtId="2" fontId="131" fillId="0" borderId="0" xfId="0" applyNumberFormat="1" applyFont="1" applyBorder="1" applyAlignment="1" applyProtection="1">
      <alignment horizontal="center" vertical="center"/>
      <protection/>
    </xf>
    <xf numFmtId="0" fontId="131" fillId="0" borderId="0" xfId="0" applyFont="1" applyBorder="1" applyAlignment="1" applyProtection="1">
      <alignment horizontal="center" vertical="center"/>
      <protection/>
    </xf>
    <xf numFmtId="0" fontId="130" fillId="0" borderId="0" xfId="0" applyFont="1" applyBorder="1" applyAlignment="1" applyProtection="1">
      <alignment horizontal="left" vertical="center"/>
      <protection/>
    </xf>
    <xf numFmtId="0" fontId="10" fillId="0" borderId="0" xfId="55" applyFont="1" applyBorder="1" applyAlignment="1" applyProtection="1">
      <alignment horizontal="left" vertical="center"/>
      <protection/>
    </xf>
    <xf numFmtId="0" fontId="10" fillId="0" borderId="0" xfId="55" applyFont="1" applyBorder="1" applyAlignment="1" applyProtection="1">
      <alignment horizontal="left"/>
      <protection/>
    </xf>
    <xf numFmtId="0" fontId="11" fillId="0" borderId="0" xfId="55" applyFont="1" applyBorder="1" applyAlignment="1" applyProtection="1">
      <alignment horizontal="left"/>
      <protection/>
    </xf>
    <xf numFmtId="0" fontId="130" fillId="0" borderId="0" xfId="0" applyFont="1" applyBorder="1" applyAlignment="1" applyProtection="1">
      <alignment horizontal="center" vertical="center"/>
      <protection/>
    </xf>
    <xf numFmtId="2" fontId="10" fillId="0" borderId="0" xfId="55" applyNumberFormat="1" applyFont="1" applyFill="1" applyBorder="1" applyAlignment="1" applyProtection="1">
      <alignment horizontal="center" vertical="center"/>
      <protection/>
    </xf>
    <xf numFmtId="0" fontId="132" fillId="0" borderId="0" xfId="0" applyFont="1" applyFill="1" applyBorder="1" applyAlignment="1" applyProtection="1">
      <alignment horizontal="center" wrapText="1"/>
      <protection/>
    </xf>
    <xf numFmtId="0" fontId="132" fillId="0" borderId="0" xfId="0" applyFont="1" applyBorder="1" applyAlignment="1" applyProtection="1">
      <alignment horizontal="right" vertical="center" textRotation="120"/>
      <protection/>
    </xf>
    <xf numFmtId="2" fontId="132" fillId="0" borderId="0" xfId="55" applyNumberFormat="1" applyFont="1" applyFill="1" applyBorder="1" applyAlignment="1" applyProtection="1">
      <alignment horizontal="center" textRotation="135"/>
      <protection/>
    </xf>
    <xf numFmtId="2" fontId="132" fillId="0" borderId="0" xfId="55" applyNumberFormat="1" applyFont="1" applyFill="1" applyBorder="1" applyAlignment="1" applyProtection="1">
      <alignment horizontal="center"/>
      <protection/>
    </xf>
    <xf numFmtId="2" fontId="132" fillId="0" borderId="0" xfId="55" applyNumberFormat="1" applyFont="1" applyFill="1" applyBorder="1" applyAlignment="1" applyProtection="1">
      <alignment horizontal="center" textRotation="46"/>
      <protection/>
    </xf>
    <xf numFmtId="2" fontId="119" fillId="0" borderId="0" xfId="55" applyNumberFormat="1" applyFont="1" applyFill="1" applyBorder="1" applyAlignment="1" applyProtection="1">
      <alignment vertical="center"/>
      <protection/>
    </xf>
    <xf numFmtId="2" fontId="133" fillId="0" borderId="0" xfId="55" applyNumberFormat="1" applyFont="1" applyFill="1" applyBorder="1" applyAlignment="1" applyProtection="1">
      <alignment horizontal="center" vertical="center"/>
      <protection/>
    </xf>
    <xf numFmtId="0" fontId="134" fillId="0" borderId="0" xfId="0" applyFont="1" applyBorder="1" applyAlignment="1" applyProtection="1">
      <alignment horizontal="center" vertical="center"/>
      <protection/>
    </xf>
    <xf numFmtId="0" fontId="134" fillId="0" borderId="0" xfId="0" applyFont="1" applyFill="1" applyBorder="1" applyAlignment="1" applyProtection="1">
      <alignment horizontal="center" vertical="center"/>
      <protection/>
    </xf>
    <xf numFmtId="0" fontId="9" fillId="0" borderId="0" xfId="55" applyFont="1" applyFill="1" applyBorder="1" applyAlignment="1" applyProtection="1">
      <alignment horizontal="left" vertical="center" wrapText="1"/>
      <protection/>
    </xf>
    <xf numFmtId="0" fontId="119" fillId="0" borderId="0" xfId="0" applyFont="1" applyFill="1" applyBorder="1" applyAlignment="1" applyProtection="1">
      <alignment vertical="center"/>
      <protection/>
    </xf>
    <xf numFmtId="0" fontId="10" fillId="0" borderId="0" xfId="55" applyFont="1" applyFill="1" applyBorder="1" applyAlignment="1" applyProtection="1">
      <alignment horizontal="left" vertical="center"/>
      <protection/>
    </xf>
    <xf numFmtId="0" fontId="135" fillId="0" borderId="0" xfId="55" applyFont="1" applyFill="1" applyBorder="1" applyAlignment="1" applyProtection="1">
      <alignment horizontal="center" vertical="center"/>
      <protection/>
    </xf>
    <xf numFmtId="0" fontId="11" fillId="0" borderId="0" xfId="55" applyFont="1" applyBorder="1" applyProtection="1">
      <alignment/>
      <protection/>
    </xf>
    <xf numFmtId="173" fontId="10" fillId="0" borderId="0" xfId="55" applyNumberFormat="1" applyFont="1" applyFill="1" applyBorder="1" applyAlignment="1" applyProtection="1">
      <alignment horizontal="center" vertical="center"/>
      <protection/>
    </xf>
    <xf numFmtId="0" fontId="120" fillId="0" borderId="0" xfId="0" applyFont="1" applyFill="1" applyBorder="1" applyAlignment="1" applyProtection="1">
      <alignment/>
      <protection/>
    </xf>
    <xf numFmtId="0" fontId="0" fillId="0" borderId="0" xfId="0" applyAlignment="1" applyProtection="1">
      <alignment/>
      <protection/>
    </xf>
    <xf numFmtId="0" fontId="123" fillId="0" borderId="0" xfId="0" applyFont="1" applyFill="1" applyBorder="1" applyAlignment="1" applyProtection="1">
      <alignment horizontal="right" vertical="center"/>
      <protection/>
    </xf>
    <xf numFmtId="0" fontId="119" fillId="0" borderId="0" xfId="0" applyFont="1" applyFill="1" applyBorder="1" applyAlignment="1" applyProtection="1">
      <alignment horizontal="right" vertical="center"/>
      <protection/>
    </xf>
    <xf numFmtId="0" fontId="120"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16" fillId="0" borderId="0" xfId="0" applyFont="1" applyFill="1" applyBorder="1" applyAlignment="1" applyProtection="1">
      <alignment horizontal="center" vertical="center"/>
      <protection/>
    </xf>
    <xf numFmtId="0" fontId="11" fillId="0" borderId="28" xfId="55" applyFont="1" applyBorder="1" applyProtection="1">
      <alignment/>
      <protection/>
    </xf>
    <xf numFmtId="0" fontId="9" fillId="0" borderId="28" xfId="55" applyFont="1" applyBorder="1" applyProtection="1">
      <alignment/>
      <protection/>
    </xf>
    <xf numFmtId="0" fontId="9" fillId="0" borderId="0" xfId="55" applyFont="1" applyBorder="1" applyAlignment="1" applyProtection="1">
      <alignment horizontal="center" vertical="center"/>
      <protection/>
    </xf>
    <xf numFmtId="0" fontId="11" fillId="0" borderId="0" xfId="55" applyFont="1" applyBorder="1" applyAlignment="1" applyProtection="1">
      <alignment horizontal="center" vertical="center"/>
      <protection/>
    </xf>
    <xf numFmtId="2" fontId="11" fillId="0" borderId="0" xfId="55" applyNumberFormat="1" applyFont="1" applyFill="1" applyBorder="1" applyAlignment="1" applyProtection="1">
      <alignment horizontal="center" vertical="center"/>
      <protection/>
    </xf>
    <xf numFmtId="0" fontId="9" fillId="0" borderId="0" xfId="55" applyFont="1" applyBorder="1" applyProtection="1">
      <alignment/>
      <protection/>
    </xf>
    <xf numFmtId="0" fontId="10" fillId="0" borderId="0" xfId="55" applyFont="1" applyBorder="1" applyAlignment="1" applyProtection="1">
      <alignment horizontal="center" vertical="center" wrapText="1"/>
      <protection/>
    </xf>
    <xf numFmtId="2" fontId="136" fillId="0" borderId="0" xfId="0" applyNumberFormat="1" applyFont="1" applyFill="1" applyBorder="1" applyAlignment="1" applyProtection="1">
      <alignment horizontal="center" vertical="center"/>
      <protection/>
    </xf>
    <xf numFmtId="167" fontId="9" fillId="0" borderId="0" xfId="55" applyNumberFormat="1" applyFont="1" applyBorder="1" applyAlignment="1" applyProtection="1">
      <alignment horizontal="center" vertical="center"/>
      <protection/>
    </xf>
    <xf numFmtId="2" fontId="10" fillId="0" borderId="0" xfId="55" applyNumberFormat="1" applyFont="1" applyBorder="1" applyAlignment="1" applyProtection="1">
      <alignment horizontal="center" vertical="center"/>
      <protection/>
    </xf>
    <xf numFmtId="167" fontId="10" fillId="0" borderId="0" xfId="55" applyNumberFormat="1" applyFont="1" applyBorder="1" applyAlignment="1" applyProtection="1">
      <alignment horizontal="center" vertical="center"/>
      <protection/>
    </xf>
    <xf numFmtId="0" fontId="10" fillId="0" borderId="0" xfId="55" applyFont="1" applyBorder="1" applyAlignment="1" applyProtection="1">
      <alignment horizontal="right"/>
      <protection/>
    </xf>
    <xf numFmtId="0" fontId="129" fillId="0" borderId="0" xfId="55" applyFont="1" applyBorder="1" applyAlignment="1" applyProtection="1">
      <alignment horizontal="left"/>
      <protection/>
    </xf>
    <xf numFmtId="0" fontId="120" fillId="0" borderId="0" xfId="55" applyFont="1" applyBorder="1" applyProtection="1">
      <alignment/>
      <protection/>
    </xf>
    <xf numFmtId="0" fontId="120" fillId="0" borderId="0" xfId="55" applyFont="1" applyBorder="1" applyAlignment="1" applyProtection="1">
      <alignment vertical="center"/>
      <protection/>
    </xf>
    <xf numFmtId="0" fontId="127" fillId="0" borderId="0" xfId="55" applyFont="1" applyBorder="1" applyAlignment="1" applyProtection="1">
      <alignment vertical="center"/>
      <protection/>
    </xf>
    <xf numFmtId="0" fontId="123" fillId="0" borderId="0" xfId="0" applyFont="1" applyBorder="1" applyAlignment="1" applyProtection="1">
      <alignment horizontal="right" vertical="center"/>
      <protection/>
    </xf>
    <xf numFmtId="2" fontId="11" fillId="0" borderId="0" xfId="55" applyNumberFormat="1" applyFont="1" applyFill="1" applyBorder="1" applyAlignment="1" applyProtection="1">
      <alignment horizontal="left" vertical="center"/>
      <protection/>
    </xf>
    <xf numFmtId="166" fontId="13" fillId="0" borderId="0" xfId="55" applyNumberFormat="1" applyFont="1" applyFill="1" applyBorder="1" applyAlignment="1" applyProtection="1">
      <alignment horizontal="right" vertical="center"/>
      <protection/>
    </xf>
    <xf numFmtId="0" fontId="13" fillId="0" borderId="0" xfId="55" applyFont="1" applyFill="1" applyBorder="1" applyAlignment="1" applyProtection="1">
      <alignment horizontal="center" vertical="center"/>
      <protection/>
    </xf>
    <xf numFmtId="168" fontId="13" fillId="0" borderId="0" xfId="55" applyNumberFormat="1" applyFont="1" applyBorder="1" applyAlignment="1" applyProtection="1">
      <alignment horizontal="center" vertical="center"/>
      <protection/>
    </xf>
    <xf numFmtId="0" fontId="0" fillId="0" borderId="0" xfId="0" applyBorder="1" applyAlignment="1" applyProtection="1">
      <alignment/>
      <protection/>
    </xf>
    <xf numFmtId="0" fontId="137" fillId="0" borderId="0" xfId="55" applyFont="1" applyFill="1" applyBorder="1" applyAlignment="1" applyProtection="1">
      <alignment horizontal="center" vertical="center" wrapText="1"/>
      <protection/>
    </xf>
    <xf numFmtId="0" fontId="0" fillId="0" borderId="29" xfId="0" applyBorder="1" applyAlignment="1" applyProtection="1">
      <alignment/>
      <protection/>
    </xf>
    <xf numFmtId="0" fontId="134" fillId="0" borderId="0" xfId="0" applyFont="1" applyBorder="1" applyAlignment="1" applyProtection="1">
      <alignment horizontal="right" vertical="center"/>
      <protection/>
    </xf>
    <xf numFmtId="0" fontId="134" fillId="0" borderId="0" xfId="0" applyFont="1" applyBorder="1" applyAlignment="1" applyProtection="1">
      <alignment vertical="center" wrapText="1"/>
      <protection/>
    </xf>
    <xf numFmtId="0" fontId="0" fillId="0" borderId="30" xfId="0" applyBorder="1" applyAlignment="1" applyProtection="1">
      <alignment/>
      <protection/>
    </xf>
    <xf numFmtId="0" fontId="0" fillId="0" borderId="31" xfId="0" applyBorder="1" applyAlignment="1" applyProtection="1">
      <alignment/>
      <protection/>
    </xf>
    <xf numFmtId="0" fontId="138" fillId="0" borderId="28" xfId="0" applyFont="1" applyFill="1" applyBorder="1" applyAlignment="1" applyProtection="1">
      <alignment vertical="center"/>
      <protection/>
    </xf>
    <xf numFmtId="0" fontId="139" fillId="0" borderId="28" xfId="0" applyFont="1" applyFill="1" applyBorder="1" applyAlignment="1" applyProtection="1">
      <alignment/>
      <protection/>
    </xf>
    <xf numFmtId="0" fontId="22" fillId="0" borderId="0" xfId="55" applyFont="1" applyBorder="1" applyAlignment="1" applyProtection="1">
      <alignment horizontal="right" vertical="center"/>
      <protection/>
    </xf>
    <xf numFmtId="0" fontId="138" fillId="0" borderId="0" xfId="0" applyFont="1" applyFill="1" applyBorder="1" applyAlignment="1" applyProtection="1">
      <alignment vertical="center"/>
      <protection/>
    </xf>
    <xf numFmtId="0" fontId="139" fillId="0" borderId="0" xfId="0" applyFont="1" applyFill="1" applyBorder="1" applyAlignment="1" applyProtection="1">
      <alignment/>
      <protection/>
    </xf>
    <xf numFmtId="0" fontId="140" fillId="0" borderId="0" xfId="0" applyFont="1" applyFill="1" applyBorder="1" applyAlignment="1" applyProtection="1">
      <alignment vertical="center"/>
      <protection/>
    </xf>
    <xf numFmtId="0" fontId="141" fillId="0" borderId="0" xfId="0" applyFont="1" applyFill="1" applyBorder="1" applyAlignment="1" applyProtection="1">
      <alignment/>
      <protection/>
    </xf>
    <xf numFmtId="0" fontId="141" fillId="0" borderId="0" xfId="0" applyFont="1" applyBorder="1" applyAlignment="1" applyProtection="1">
      <alignment/>
      <protection/>
    </xf>
    <xf numFmtId="0" fontId="142" fillId="0" borderId="0" xfId="0" applyFont="1" applyFill="1" applyBorder="1" applyAlignment="1" applyProtection="1">
      <alignment vertical="top"/>
      <protection/>
    </xf>
    <xf numFmtId="0" fontId="141" fillId="0" borderId="0" xfId="0" applyFont="1" applyBorder="1" applyAlignment="1" applyProtection="1">
      <alignment vertical="center"/>
      <protection/>
    </xf>
    <xf numFmtId="0" fontId="22" fillId="0" borderId="0" xfId="55" applyFont="1" applyBorder="1" applyAlignment="1" applyProtection="1">
      <alignment horizontal="right" vertical="center" wrapText="1"/>
      <protection/>
    </xf>
    <xf numFmtId="0" fontId="14" fillId="0" borderId="0" xfId="55" applyFont="1" applyBorder="1" applyAlignment="1" applyProtection="1">
      <alignment horizontal="center" vertical="center"/>
      <protection/>
    </xf>
    <xf numFmtId="0" fontId="22" fillId="0" borderId="0" xfId="55" applyFont="1" applyBorder="1" applyAlignment="1" applyProtection="1">
      <alignment/>
      <protection/>
    </xf>
    <xf numFmtId="0" fontId="14" fillId="0" borderId="0" xfId="55" applyFont="1" applyBorder="1" applyAlignment="1" applyProtection="1">
      <alignment vertical="center"/>
      <protection/>
    </xf>
    <xf numFmtId="0" fontId="22" fillId="0" borderId="0" xfId="55" applyFont="1" applyBorder="1" applyAlignment="1" applyProtection="1">
      <alignment vertical="center"/>
      <protection/>
    </xf>
    <xf numFmtId="0" fontId="141" fillId="0" borderId="0" xfId="0" applyFont="1" applyBorder="1" applyAlignment="1" applyProtection="1">
      <alignment horizontal="right"/>
      <protection/>
    </xf>
    <xf numFmtId="0" fontId="22" fillId="0" borderId="0" xfId="55" applyFont="1" applyFill="1" applyBorder="1" applyAlignment="1" applyProtection="1">
      <alignment horizontal="left"/>
      <protection/>
    </xf>
    <xf numFmtId="0" fontId="22" fillId="0" borderId="0" xfId="55" applyFont="1" applyFill="1" applyBorder="1" applyAlignment="1" applyProtection="1">
      <alignment horizontal="center"/>
      <protection/>
    </xf>
    <xf numFmtId="0" fontId="143" fillId="35" borderId="25" xfId="0" applyFont="1" applyFill="1" applyBorder="1" applyAlignment="1" applyProtection="1">
      <alignment vertical="center"/>
      <protection/>
    </xf>
    <xf numFmtId="0" fontId="143" fillId="35" borderId="26" xfId="0" applyFont="1" applyFill="1" applyBorder="1" applyAlignment="1" applyProtection="1">
      <alignment vertical="center"/>
      <protection/>
    </xf>
    <xf numFmtId="0" fontId="110" fillId="0" borderId="0" xfId="0" applyFont="1" applyBorder="1" applyAlignment="1" applyProtection="1">
      <alignment/>
      <protection/>
    </xf>
    <xf numFmtId="0" fontId="14" fillId="0" borderId="0" xfId="55" applyFont="1" applyFill="1" applyBorder="1" applyAlignment="1" applyProtection="1">
      <alignment horizontal="right"/>
      <protection/>
    </xf>
    <xf numFmtId="0" fontId="141" fillId="0" borderId="0" xfId="0" applyFont="1" applyBorder="1" applyAlignment="1" applyProtection="1">
      <alignment horizontal="left" vertical="center"/>
      <protection/>
    </xf>
    <xf numFmtId="0" fontId="110" fillId="0" borderId="0" xfId="0" applyFont="1" applyBorder="1" applyAlignment="1" applyProtection="1">
      <alignment horizontal="left" vertical="center"/>
      <protection/>
    </xf>
    <xf numFmtId="0" fontId="110" fillId="0" borderId="31" xfId="0" applyFont="1" applyBorder="1" applyAlignment="1" applyProtection="1">
      <alignment/>
      <protection/>
    </xf>
    <xf numFmtId="0" fontId="14" fillId="0" borderId="31" xfId="55" applyFont="1" applyFill="1" applyBorder="1" applyAlignment="1" applyProtection="1">
      <alignment horizontal="right"/>
      <protection/>
    </xf>
    <xf numFmtId="0" fontId="141" fillId="0" borderId="32" xfId="0" applyFont="1" applyFill="1" applyBorder="1" applyAlignment="1" applyProtection="1">
      <alignment vertical="center"/>
      <protection/>
    </xf>
    <xf numFmtId="0" fontId="144" fillId="35" borderId="26" xfId="0" applyFont="1" applyFill="1" applyBorder="1" applyAlignment="1" applyProtection="1">
      <alignment/>
      <protection/>
    </xf>
    <xf numFmtId="0" fontId="22" fillId="0" borderId="0" xfId="55" applyFont="1" applyBorder="1" applyAlignment="1" applyProtection="1">
      <alignment horizontal="left"/>
      <protection/>
    </xf>
    <xf numFmtId="0" fontId="22" fillId="0" borderId="0" xfId="55" applyFont="1" applyBorder="1" applyAlignment="1" applyProtection="1">
      <alignment horizontal="left" vertical="center"/>
      <protection/>
    </xf>
    <xf numFmtId="2" fontId="145" fillId="0" borderId="0" xfId="0" applyNumberFormat="1" applyFont="1" applyBorder="1" applyAlignment="1" applyProtection="1">
      <alignment horizontal="left" vertical="center"/>
      <protection/>
    </xf>
    <xf numFmtId="2" fontId="117" fillId="0" borderId="0" xfId="55" applyNumberFormat="1" applyFont="1" applyBorder="1" applyAlignment="1" applyProtection="1">
      <alignment horizontal="right" vertical="center"/>
      <protection/>
    </xf>
    <xf numFmtId="0" fontId="141" fillId="0" borderId="0" xfId="0" applyFont="1" applyBorder="1" applyAlignment="1" applyProtection="1">
      <alignment/>
      <protection/>
    </xf>
    <xf numFmtId="0" fontId="134" fillId="0" borderId="0" xfId="0" applyFont="1" applyBorder="1" applyAlignment="1" applyProtection="1">
      <alignment horizontal="left"/>
      <protection/>
    </xf>
    <xf numFmtId="0" fontId="14" fillId="0" borderId="0" xfId="55" applyFont="1" applyFill="1" applyBorder="1" applyAlignment="1" applyProtection="1">
      <alignment horizontal="right" vertical="center"/>
      <protection/>
    </xf>
    <xf numFmtId="0" fontId="18" fillId="0" borderId="0" xfId="55" applyFont="1" applyBorder="1" applyAlignment="1" applyProtection="1">
      <alignment horizontal="left" vertical="center"/>
      <protection/>
    </xf>
    <xf numFmtId="0" fontId="117" fillId="0" borderId="0" xfId="0" applyFont="1" applyBorder="1" applyAlignment="1" applyProtection="1">
      <alignment/>
      <protection/>
    </xf>
    <xf numFmtId="166" fontId="117" fillId="0" borderId="0" xfId="55" applyNumberFormat="1" applyFont="1" applyFill="1" applyBorder="1" applyAlignment="1" applyProtection="1">
      <alignment horizontal="center"/>
      <protection/>
    </xf>
    <xf numFmtId="0" fontId="21" fillId="0" borderId="0" xfId="0" applyFont="1" applyBorder="1" applyAlignment="1" applyProtection="1">
      <alignment horizontal="right" vertical="center"/>
      <protection/>
    </xf>
    <xf numFmtId="0" fontId="134" fillId="0" borderId="0" xfId="0" applyFont="1" applyBorder="1" applyAlignment="1" applyProtection="1">
      <alignment vertical="center"/>
      <protection/>
    </xf>
    <xf numFmtId="0" fontId="141" fillId="0" borderId="0" xfId="0" applyFont="1" applyBorder="1" applyAlignment="1" applyProtection="1" quotePrefix="1">
      <alignment horizontal="center" vertical="center"/>
      <protection/>
    </xf>
    <xf numFmtId="0" fontId="141" fillId="0" borderId="0" xfId="0" applyFont="1" applyBorder="1" applyAlignment="1" applyProtection="1">
      <alignment horizontal="center" vertical="center"/>
      <protection/>
    </xf>
    <xf numFmtId="0" fontId="141" fillId="0" borderId="33" xfId="0" applyFont="1" applyBorder="1" applyAlignment="1" applyProtection="1">
      <alignment horizontal="left" vertical="center"/>
      <protection/>
    </xf>
    <xf numFmtId="0" fontId="141" fillId="0" borderId="33" xfId="0" applyFont="1" applyBorder="1" applyAlignment="1" applyProtection="1">
      <alignment/>
      <protection/>
    </xf>
    <xf numFmtId="0" fontId="134" fillId="0" borderId="0" xfId="0" applyFont="1" applyBorder="1" applyAlignment="1" applyProtection="1">
      <alignment/>
      <protection/>
    </xf>
    <xf numFmtId="0" fontId="134" fillId="0" borderId="0" xfId="0" applyFont="1" applyBorder="1" applyAlignment="1" applyProtection="1">
      <alignment horizontal="left" vertical="center"/>
      <protection/>
    </xf>
    <xf numFmtId="0" fontId="117" fillId="0" borderId="0" xfId="0" applyFont="1" applyBorder="1" applyAlignment="1" applyProtection="1" quotePrefix="1">
      <alignment horizontal="center" vertical="center"/>
      <protection/>
    </xf>
    <xf numFmtId="0" fontId="21" fillId="0" borderId="0" xfId="0" applyFont="1" applyBorder="1" applyAlignment="1" applyProtection="1">
      <alignment vertical="center"/>
      <protection/>
    </xf>
    <xf numFmtId="0" fontId="117" fillId="0" borderId="0" xfId="55" applyFont="1" applyBorder="1" applyAlignment="1" applyProtection="1">
      <alignment horizontal="left" vertical="center"/>
      <protection/>
    </xf>
    <xf numFmtId="0" fontId="117" fillId="0" borderId="0" xfId="55" applyFont="1" applyBorder="1" applyAlignment="1" applyProtection="1">
      <alignment horizontal="center"/>
      <protection/>
    </xf>
    <xf numFmtId="0" fontId="117" fillId="0" borderId="0" xfId="55" applyFont="1" applyFill="1" applyBorder="1" applyAlignment="1" applyProtection="1">
      <alignment horizontal="left"/>
      <protection/>
    </xf>
    <xf numFmtId="0" fontId="117" fillId="0" borderId="0" xfId="55" applyFont="1" applyBorder="1" applyProtection="1">
      <alignment/>
      <protection/>
    </xf>
    <xf numFmtId="2" fontId="117" fillId="0" borderId="0" xfId="55" applyNumberFormat="1" applyFont="1" applyFill="1" applyBorder="1" applyAlignment="1" applyProtection="1">
      <alignment horizontal="center" vertical="center"/>
      <protection/>
    </xf>
    <xf numFmtId="0" fontId="117" fillId="0" borderId="0" xfId="0" applyFont="1" applyBorder="1" applyAlignment="1" applyProtection="1">
      <alignment horizontal="right" vertical="center"/>
      <protection/>
    </xf>
    <xf numFmtId="2" fontId="117" fillId="0" borderId="33" xfId="0" applyNumberFormat="1" applyFont="1" applyBorder="1" applyAlignment="1" applyProtection="1" quotePrefix="1">
      <alignment horizontal="left" vertical="center"/>
      <protection/>
    </xf>
    <xf numFmtId="2" fontId="117" fillId="0" borderId="0" xfId="55" applyNumberFormat="1" applyFont="1" applyFill="1" applyBorder="1" applyAlignment="1" applyProtection="1">
      <alignment horizontal="left" vertical="center"/>
      <protection/>
    </xf>
    <xf numFmtId="0" fontId="117" fillId="0" borderId="0" xfId="55" applyFont="1" applyBorder="1" applyAlignment="1" applyProtection="1">
      <alignment horizontal="right" vertical="center"/>
      <protection/>
    </xf>
    <xf numFmtId="0" fontId="117" fillId="0" borderId="0" xfId="0" applyFont="1" applyBorder="1" applyAlignment="1" applyProtection="1">
      <alignment vertical="center"/>
      <protection/>
    </xf>
    <xf numFmtId="0" fontId="117" fillId="0" borderId="33" xfId="0" applyFont="1" applyBorder="1" applyAlignment="1" applyProtection="1">
      <alignment horizontal="left" vertical="center"/>
      <protection/>
    </xf>
    <xf numFmtId="0" fontId="117" fillId="0" borderId="33" xfId="0" applyFont="1" applyBorder="1" applyAlignment="1" applyProtection="1">
      <alignment horizontal="right" vertical="center"/>
      <protection/>
    </xf>
    <xf numFmtId="166" fontId="14" fillId="0" borderId="0" xfId="55" applyNumberFormat="1" applyFont="1" applyFill="1" applyBorder="1" applyAlignment="1" applyProtection="1">
      <alignment horizontal="center" vertical="center"/>
      <protection/>
    </xf>
    <xf numFmtId="0" fontId="116" fillId="0" borderId="0" xfId="55" applyFont="1" applyBorder="1" applyAlignment="1" applyProtection="1">
      <alignment horizontal="left" vertical="center"/>
      <protection/>
    </xf>
    <xf numFmtId="0" fontId="116" fillId="0" borderId="0" xfId="0" applyFont="1" applyBorder="1" applyAlignment="1" applyProtection="1">
      <alignment horizontal="left" vertical="center"/>
      <protection/>
    </xf>
    <xf numFmtId="2" fontId="117" fillId="0" borderId="0" xfId="55" applyNumberFormat="1" applyFont="1" applyBorder="1" applyAlignment="1" applyProtection="1">
      <alignment horizontal="center" vertical="center"/>
      <protection/>
    </xf>
    <xf numFmtId="2" fontId="120" fillId="0" borderId="0" xfId="55" applyNumberFormat="1" applyFont="1" applyFill="1" applyBorder="1" applyAlignment="1" applyProtection="1">
      <alignment horizontal="left"/>
      <protection/>
    </xf>
    <xf numFmtId="0" fontId="120" fillId="0" borderId="0" xfId="55" applyFont="1" applyFill="1" applyBorder="1" applyAlignment="1" applyProtection="1">
      <alignment horizontal="left" vertical="center"/>
      <protection/>
    </xf>
    <xf numFmtId="0" fontId="22" fillId="0" borderId="0" xfId="55" applyFont="1" applyBorder="1" applyAlignment="1" applyProtection="1">
      <alignment horizontal="left" vertical="center" wrapText="1"/>
      <protection/>
    </xf>
    <xf numFmtId="0" fontId="146" fillId="0" borderId="0" xfId="55" applyFont="1" applyBorder="1" applyAlignment="1" applyProtection="1">
      <alignment horizontal="center" vertical="center" wrapText="1"/>
      <protection/>
    </xf>
    <xf numFmtId="0" fontId="14" fillId="0" borderId="0" xfId="55" applyFont="1" applyBorder="1" applyAlignment="1" applyProtection="1">
      <alignment horizontal="left" vertical="center"/>
      <protection/>
    </xf>
    <xf numFmtId="0" fontId="141" fillId="0" borderId="34" xfId="0" applyFont="1" applyBorder="1" applyAlignment="1" applyProtection="1">
      <alignment/>
      <protection/>
    </xf>
    <xf numFmtId="2" fontId="14" fillId="0" borderId="35" xfId="55" applyNumberFormat="1" applyFont="1" applyFill="1" applyBorder="1" applyAlignment="1" applyProtection="1">
      <alignment vertical="center"/>
      <protection/>
    </xf>
    <xf numFmtId="2" fontId="14" fillId="0" borderId="36" xfId="55" applyNumberFormat="1" applyFont="1" applyFill="1" applyBorder="1" applyAlignment="1" applyProtection="1">
      <alignment vertical="center"/>
      <protection/>
    </xf>
    <xf numFmtId="2" fontId="14" fillId="0" borderId="37" xfId="55" applyNumberFormat="1" applyFont="1" applyFill="1" applyBorder="1" applyAlignment="1" applyProtection="1">
      <alignment horizontal="center" vertical="center"/>
      <protection/>
    </xf>
    <xf numFmtId="2" fontId="14" fillId="0" borderId="38" xfId="55" applyNumberFormat="1" applyFont="1" applyFill="1" applyBorder="1" applyAlignment="1" applyProtection="1">
      <alignment horizontal="center" vertical="center"/>
      <protection/>
    </xf>
    <xf numFmtId="2" fontId="14" fillId="0" borderId="39" xfId="55" applyNumberFormat="1" applyFont="1" applyFill="1" applyBorder="1" applyAlignment="1" applyProtection="1">
      <alignment horizontal="center" vertical="center"/>
      <protection/>
    </xf>
    <xf numFmtId="0" fontId="117" fillId="0" borderId="0" xfId="55" applyFont="1" applyFill="1" applyBorder="1" applyAlignment="1" applyProtection="1">
      <alignment horizontal="left" vertical="center"/>
      <protection/>
    </xf>
    <xf numFmtId="2" fontId="116" fillId="0" borderId="0" xfId="55" applyNumberFormat="1" applyFont="1" applyFill="1" applyBorder="1" applyAlignment="1" applyProtection="1">
      <alignment vertical="center"/>
      <protection/>
    </xf>
    <xf numFmtId="0" fontId="117" fillId="0" borderId="0" xfId="0" applyFont="1" applyBorder="1" applyAlignment="1" applyProtection="1">
      <alignment horizontal="left"/>
      <protection/>
    </xf>
    <xf numFmtId="2" fontId="117" fillId="0" borderId="33" xfId="0" applyNumberFormat="1" applyFont="1" applyBorder="1" applyAlignment="1" applyProtection="1">
      <alignment horizontal="left" vertical="center"/>
      <protection/>
    </xf>
    <xf numFmtId="0" fontId="117" fillId="0" borderId="33" xfId="0" applyFont="1" applyBorder="1" applyAlignment="1" applyProtection="1">
      <alignment/>
      <protection/>
    </xf>
    <xf numFmtId="0" fontId="144" fillId="35" borderId="27" xfId="0" applyFont="1" applyFill="1" applyBorder="1" applyAlignment="1" applyProtection="1">
      <alignment/>
      <protection/>
    </xf>
    <xf numFmtId="0" fontId="25" fillId="35" borderId="25" xfId="0" applyFont="1" applyFill="1" applyBorder="1" applyAlignment="1" applyProtection="1">
      <alignment vertical="center"/>
      <protection/>
    </xf>
    <xf numFmtId="0" fontId="22" fillId="0" borderId="0" xfId="55" applyFont="1" applyBorder="1" applyAlignment="1" applyProtection="1">
      <alignment horizontal="center" vertical="center"/>
      <protection/>
    </xf>
    <xf numFmtId="166" fontId="22" fillId="0" borderId="0" xfId="55" applyNumberFormat="1" applyFont="1" applyFill="1" applyBorder="1" applyAlignment="1" applyProtection="1">
      <alignment horizontal="center" vertical="center"/>
      <protection/>
    </xf>
    <xf numFmtId="0" fontId="22" fillId="0" borderId="0" xfId="55" applyFont="1" applyFill="1" applyBorder="1" applyAlignment="1" applyProtection="1">
      <alignment horizontal="center" vertical="center"/>
      <protection/>
    </xf>
    <xf numFmtId="0" fontId="22" fillId="0" borderId="0" xfId="55" applyFont="1" applyBorder="1" applyProtection="1">
      <alignment/>
      <protection/>
    </xf>
    <xf numFmtId="0" fontId="117" fillId="0" borderId="0" xfId="55" applyFont="1" applyBorder="1" applyAlignment="1" applyProtection="1">
      <alignment horizontal="center" vertical="center"/>
      <protection/>
    </xf>
    <xf numFmtId="0" fontId="117" fillId="0" borderId="0" xfId="55" applyFont="1" applyBorder="1" applyAlignment="1" applyProtection="1">
      <alignment vertical="center"/>
      <protection/>
    </xf>
    <xf numFmtId="0" fontId="117" fillId="0" borderId="33" xfId="55" applyFont="1" applyBorder="1" applyAlignment="1" applyProtection="1">
      <alignment horizontal="left" vertical="center"/>
      <protection/>
    </xf>
    <xf numFmtId="2" fontId="147" fillId="0" borderId="0" xfId="55" applyNumberFormat="1" applyFont="1" applyFill="1" applyBorder="1" applyAlignment="1" applyProtection="1">
      <alignment horizontal="center" vertical="center"/>
      <protection/>
    </xf>
    <xf numFmtId="0" fontId="117" fillId="0" borderId="0" xfId="0" applyFont="1" applyBorder="1" applyAlignment="1" applyProtection="1">
      <alignment horizontal="left" vertical="center"/>
      <protection/>
    </xf>
    <xf numFmtId="0" fontId="117" fillId="0" borderId="33" xfId="55" applyFont="1" applyBorder="1" applyAlignment="1" applyProtection="1">
      <alignment vertical="center"/>
      <protection/>
    </xf>
    <xf numFmtId="0" fontId="117" fillId="0" borderId="33" xfId="55" applyFont="1" applyBorder="1" applyProtection="1">
      <alignment/>
      <protection/>
    </xf>
    <xf numFmtId="0" fontId="14" fillId="0" borderId="0" xfId="55" applyFont="1" applyBorder="1" applyAlignment="1" applyProtection="1">
      <alignment horizontal="right" vertical="center"/>
      <protection/>
    </xf>
    <xf numFmtId="168" fontId="22" fillId="0" borderId="0" xfId="55" applyNumberFormat="1" applyFont="1" applyBorder="1" applyAlignment="1" applyProtection="1">
      <alignment horizontal="left" vertical="center"/>
      <protection/>
    </xf>
    <xf numFmtId="0" fontId="18" fillId="0" borderId="0" xfId="0" applyFont="1" applyBorder="1" applyAlignment="1" applyProtection="1">
      <alignment horizontal="right" vertical="center"/>
      <protection/>
    </xf>
    <xf numFmtId="168" fontId="14" fillId="0" borderId="0" xfId="55" applyNumberFormat="1" applyFont="1" applyFill="1" applyBorder="1" applyAlignment="1" applyProtection="1">
      <alignment horizontal="center" vertical="center"/>
      <protection/>
    </xf>
    <xf numFmtId="2" fontId="22" fillId="0" borderId="0" xfId="55" applyNumberFormat="1" applyFont="1" applyFill="1" applyBorder="1" applyAlignment="1" applyProtection="1">
      <alignment horizontal="left" vertical="center"/>
      <protection/>
    </xf>
    <xf numFmtId="181" fontId="14" fillId="32" borderId="40" xfId="55" applyNumberFormat="1" applyFont="1" applyFill="1" applyBorder="1" applyAlignment="1" applyProtection="1">
      <alignment horizontal="left" vertical="center" wrapText="1"/>
      <protection locked="0"/>
    </xf>
    <xf numFmtId="0" fontId="14" fillId="0" borderId="32" xfId="55" applyFont="1" applyFill="1" applyBorder="1" applyAlignment="1" applyProtection="1">
      <alignment vertical="center" wrapText="1"/>
      <protection/>
    </xf>
    <xf numFmtId="0" fontId="117" fillId="35" borderId="41" xfId="0" applyFont="1" applyFill="1" applyBorder="1" applyAlignment="1">
      <alignment horizontal="right" vertical="center"/>
    </xf>
    <xf numFmtId="0" fontId="14" fillId="0" borderId="42" xfId="55" applyFont="1" applyFill="1" applyBorder="1" applyAlignment="1" applyProtection="1">
      <alignment horizontal="right" shrinkToFit="1"/>
      <protection/>
    </xf>
    <xf numFmtId="0" fontId="116" fillId="35" borderId="43" xfId="55" applyFont="1" applyFill="1" applyBorder="1" applyAlignment="1" applyProtection="1">
      <alignment vertical="center"/>
      <protection/>
    </xf>
    <xf numFmtId="0" fontId="120" fillId="35" borderId="44" xfId="0" applyFont="1" applyFill="1" applyBorder="1" applyAlignment="1">
      <alignment/>
    </xf>
    <xf numFmtId="0" fontId="117" fillId="35" borderId="44" xfId="0" applyFont="1" applyFill="1" applyBorder="1" applyAlignment="1">
      <alignment/>
    </xf>
    <xf numFmtId="0" fontId="114" fillId="0" borderId="13" xfId="0" applyFont="1" applyBorder="1" applyAlignment="1">
      <alignment/>
    </xf>
    <xf numFmtId="0" fontId="114" fillId="0" borderId="45" xfId="0" applyFont="1" applyBorder="1" applyAlignment="1">
      <alignment/>
    </xf>
    <xf numFmtId="0" fontId="141" fillId="0" borderId="13" xfId="0" applyFont="1" applyBorder="1" applyAlignment="1">
      <alignment/>
    </xf>
    <xf numFmtId="0" fontId="141" fillId="0" borderId="0" xfId="0" applyFont="1" applyBorder="1" applyAlignment="1">
      <alignment/>
    </xf>
    <xf numFmtId="2" fontId="22" fillId="34" borderId="33" xfId="55" applyNumberFormat="1" applyFont="1" applyFill="1" applyBorder="1" applyAlignment="1" applyProtection="1">
      <alignment horizontal="center" vertical="center"/>
      <protection locked="0"/>
    </xf>
    <xf numFmtId="0" fontId="116" fillId="0" borderId="0" xfId="55" applyFont="1" applyBorder="1" applyAlignment="1" applyProtection="1">
      <alignment horizontal="center" vertical="center"/>
      <protection/>
    </xf>
    <xf numFmtId="164" fontId="14" fillId="36" borderId="46" xfId="55" applyNumberFormat="1" applyFont="1" applyFill="1" applyBorder="1" applyAlignment="1" applyProtection="1">
      <alignment horizontal="center" vertical="center"/>
      <protection/>
    </xf>
    <xf numFmtId="0" fontId="14" fillId="0" borderId="0" xfId="55" applyFont="1" applyBorder="1" applyAlignment="1">
      <alignment vertical="center"/>
      <protection/>
    </xf>
    <xf numFmtId="0" fontId="141" fillId="0" borderId="0" xfId="0" applyFont="1" applyBorder="1" applyAlignment="1">
      <alignment vertical="center"/>
    </xf>
    <xf numFmtId="0" fontId="0" fillId="0" borderId="0" xfId="0" applyAlignment="1" applyProtection="1">
      <alignment/>
      <protection hidden="1"/>
    </xf>
    <xf numFmtId="0" fontId="0" fillId="0" borderId="0" xfId="0" applyAlignment="1" applyProtection="1">
      <alignment wrapText="1"/>
      <protection hidden="1"/>
    </xf>
    <xf numFmtId="0" fontId="124" fillId="0" borderId="0" xfId="0" applyFont="1" applyBorder="1" applyAlignment="1" applyProtection="1">
      <alignment horizontal="center" vertical="center" textRotation="90"/>
      <protection/>
    </xf>
    <xf numFmtId="2" fontId="146" fillId="0" borderId="0" xfId="55" applyNumberFormat="1" applyFont="1" applyBorder="1" applyAlignment="1" applyProtection="1">
      <alignment horizontal="left" vertical="center"/>
      <protection/>
    </xf>
    <xf numFmtId="2" fontId="129" fillId="0" borderId="0" xfId="55" applyNumberFormat="1" applyFont="1" applyBorder="1" applyAlignment="1" applyProtection="1">
      <alignment horizontal="left" vertical="center"/>
      <protection/>
    </xf>
    <xf numFmtId="14" fontId="0" fillId="0" borderId="0" xfId="0" applyNumberFormat="1" applyAlignment="1">
      <alignment/>
    </xf>
    <xf numFmtId="0" fontId="14" fillId="36" borderId="47" xfId="55" applyFont="1" applyFill="1" applyBorder="1" applyAlignment="1" applyProtection="1">
      <alignment horizontal="center" vertical="center"/>
      <protection/>
    </xf>
    <xf numFmtId="0" fontId="14" fillId="36" borderId="48" xfId="55" applyFont="1" applyFill="1" applyBorder="1" applyAlignment="1" applyProtection="1">
      <alignment horizontal="center" vertical="center"/>
      <protection/>
    </xf>
    <xf numFmtId="0" fontId="134" fillId="34" borderId="49" xfId="0" applyFont="1" applyFill="1" applyBorder="1" applyAlignment="1" applyProtection="1">
      <alignment horizontal="center" vertical="center"/>
      <protection locked="0"/>
    </xf>
    <xf numFmtId="0" fontId="134" fillId="32" borderId="0" xfId="0" applyFont="1" applyFill="1" applyBorder="1" applyAlignment="1" applyProtection="1">
      <alignment horizontal="right" vertical="center" wrapText="1"/>
      <protection locked="0"/>
    </xf>
    <xf numFmtId="0" fontId="14" fillId="32" borderId="50" xfId="55" applyFont="1" applyFill="1" applyBorder="1" applyAlignment="1" applyProtection="1">
      <alignment horizontal="left" vertical="center" wrapText="1"/>
      <protection locked="0"/>
    </xf>
    <xf numFmtId="0" fontId="14" fillId="32" borderId="40" xfId="55" applyNumberFormat="1" applyFont="1" applyFill="1" applyBorder="1" applyAlignment="1" applyProtection="1">
      <alignment horizontal="left" vertical="center" wrapText="1"/>
      <protection locked="0"/>
    </xf>
    <xf numFmtId="0" fontId="143" fillId="35" borderId="51" xfId="55" applyFont="1" applyFill="1" applyBorder="1" applyAlignment="1" applyProtection="1">
      <alignment horizontal="center" vertical="center" wrapText="1"/>
      <protection/>
    </xf>
    <xf numFmtId="0" fontId="143" fillId="35" borderId="52" xfId="55" applyFont="1" applyFill="1" applyBorder="1" applyAlignment="1" applyProtection="1">
      <alignment horizontal="center" vertical="center" wrapText="1"/>
      <protection/>
    </xf>
    <xf numFmtId="0" fontId="143" fillId="35" borderId="53" xfId="55" applyFont="1" applyFill="1" applyBorder="1" applyAlignment="1" applyProtection="1">
      <alignment horizontal="center" vertical="center" wrapText="1"/>
      <protection/>
    </xf>
    <xf numFmtId="0" fontId="14" fillId="0" borderId="0" xfId="55" applyFont="1" applyFill="1" applyBorder="1" applyAlignment="1" applyProtection="1">
      <alignment horizontal="right" vertical="center" wrapText="1"/>
      <protection/>
    </xf>
    <xf numFmtId="0" fontId="134" fillId="0" borderId="0" xfId="0" applyFont="1" applyBorder="1" applyAlignment="1" applyProtection="1">
      <alignment horizontal="right" vertical="center" wrapText="1"/>
      <protection/>
    </xf>
    <xf numFmtId="0" fontId="3" fillId="0" borderId="42" xfId="55" applyFont="1" applyFill="1" applyBorder="1" applyAlignment="1" applyProtection="1">
      <alignment horizontal="right" vertical="center"/>
      <protection/>
    </xf>
    <xf numFmtId="0" fontId="0" fillId="0" borderId="42" xfId="0" applyBorder="1" applyAlignment="1">
      <alignment/>
    </xf>
    <xf numFmtId="0" fontId="134" fillId="0" borderId="0" xfId="0" applyFont="1" applyBorder="1" applyAlignment="1">
      <alignment horizontal="right" vertical="center" wrapText="1"/>
    </xf>
    <xf numFmtId="0" fontId="143" fillId="35" borderId="54" xfId="55" applyFont="1" applyFill="1" applyBorder="1" applyAlignment="1" applyProtection="1">
      <alignment horizontal="center" vertical="center" wrapText="1"/>
      <protection/>
    </xf>
    <xf numFmtId="0" fontId="143" fillId="35" borderId="55" xfId="55" applyFont="1" applyFill="1" applyBorder="1" applyAlignment="1" applyProtection="1">
      <alignment horizontal="center" vertical="center" wrapText="1"/>
      <protection/>
    </xf>
    <xf numFmtId="0" fontId="143" fillId="35" borderId="56" xfId="55" applyFont="1" applyFill="1" applyBorder="1" applyAlignment="1" applyProtection="1">
      <alignment horizontal="center" vertical="center" wrapText="1"/>
      <protection/>
    </xf>
    <xf numFmtId="0" fontId="21" fillId="36" borderId="57" xfId="0" applyFont="1" applyFill="1" applyBorder="1" applyAlignment="1" applyProtection="1">
      <alignment horizontal="left" vertical="center" wrapText="1"/>
      <protection/>
    </xf>
    <xf numFmtId="0" fontId="21" fillId="36" borderId="58" xfId="0" applyFont="1" applyFill="1" applyBorder="1" applyAlignment="1" applyProtection="1">
      <alignment horizontal="left" vertical="center" wrapText="1"/>
      <protection/>
    </xf>
    <xf numFmtId="0" fontId="21" fillId="36" borderId="59" xfId="0" applyFont="1" applyFill="1" applyBorder="1" applyAlignment="1" applyProtection="1">
      <alignment horizontal="left" vertical="center" wrapText="1"/>
      <protection/>
    </xf>
    <xf numFmtId="0" fontId="14" fillId="0" borderId="18" xfId="55" applyFont="1" applyBorder="1" applyAlignment="1" applyProtection="1">
      <alignment horizontal="center" vertical="center" wrapText="1"/>
      <protection/>
    </xf>
    <xf numFmtId="167" fontId="22" fillId="0" borderId="60" xfId="55" applyNumberFormat="1" applyFont="1" applyBorder="1" applyAlignment="1" applyProtection="1">
      <alignment horizontal="center" vertical="center"/>
      <protection/>
    </xf>
    <xf numFmtId="167" fontId="22" fillId="0" borderId="40" xfId="55" applyNumberFormat="1" applyFont="1" applyBorder="1" applyAlignment="1" applyProtection="1">
      <alignment horizontal="center" vertical="center"/>
      <protection/>
    </xf>
    <xf numFmtId="167" fontId="22" fillId="0" borderId="61" xfId="55" applyNumberFormat="1" applyFont="1" applyBorder="1" applyAlignment="1" applyProtection="1">
      <alignment horizontal="center" vertical="center"/>
      <protection/>
    </xf>
    <xf numFmtId="165" fontId="22" fillId="0" borderId="18" xfId="55" applyNumberFormat="1" applyFont="1" applyFill="1" applyBorder="1" applyAlignment="1" applyProtection="1">
      <alignment horizontal="center" vertical="center"/>
      <protection/>
    </xf>
    <xf numFmtId="2" fontId="148" fillId="0" borderId="60" xfId="0" applyNumberFormat="1" applyFont="1" applyFill="1" applyBorder="1" applyAlignment="1" applyProtection="1">
      <alignment horizontal="center" vertical="center"/>
      <protection/>
    </xf>
    <xf numFmtId="2" fontId="148" fillId="0" borderId="40" xfId="0" applyNumberFormat="1" applyFont="1" applyFill="1" applyBorder="1" applyAlignment="1" applyProtection="1">
      <alignment horizontal="center" vertical="center"/>
      <protection/>
    </xf>
    <xf numFmtId="2" fontId="148" fillId="0" borderId="61" xfId="0" applyNumberFormat="1" applyFont="1" applyFill="1" applyBorder="1" applyAlignment="1" applyProtection="1">
      <alignment horizontal="center" vertical="center"/>
      <protection/>
    </xf>
    <xf numFmtId="0" fontId="14" fillId="0" borderId="0" xfId="55" applyFont="1" applyBorder="1" applyAlignment="1" applyProtection="1">
      <alignment horizontal="center" vertical="center"/>
      <protection/>
    </xf>
    <xf numFmtId="0" fontId="22" fillId="0" borderId="0" xfId="55" applyFont="1" applyBorder="1" applyAlignment="1" applyProtection="1">
      <alignment horizontal="right" vertical="center" wrapText="1"/>
      <protection/>
    </xf>
    <xf numFmtId="0" fontId="22" fillId="0" borderId="0" xfId="55" applyFont="1" applyFill="1" applyBorder="1" applyAlignment="1" applyProtection="1">
      <alignment horizontal="right" vertical="top" wrapText="1"/>
      <protection/>
    </xf>
    <xf numFmtId="0" fontId="123" fillId="0" borderId="0" xfId="0" applyFont="1" applyBorder="1" applyAlignment="1" applyProtection="1">
      <alignment horizontal="center" textRotation="255"/>
      <protection/>
    </xf>
    <xf numFmtId="0" fontId="22" fillId="0" borderId="33" xfId="55" applyFont="1" applyFill="1" applyBorder="1" applyAlignment="1" applyProtection="1">
      <alignment horizontal="left"/>
      <protection/>
    </xf>
    <xf numFmtId="0" fontId="22" fillId="0" borderId="62" xfId="55" applyFont="1" applyFill="1" applyBorder="1" applyAlignment="1" applyProtection="1">
      <alignment horizontal="left"/>
      <protection/>
    </xf>
    <xf numFmtId="14" fontId="22" fillId="0" borderId="33" xfId="55" applyNumberFormat="1" applyFont="1" applyFill="1" applyBorder="1" applyAlignment="1" applyProtection="1">
      <alignment horizontal="left"/>
      <protection/>
    </xf>
    <xf numFmtId="14" fontId="22" fillId="0" borderId="62" xfId="55" applyNumberFormat="1" applyFont="1" applyFill="1" applyBorder="1" applyAlignment="1" applyProtection="1">
      <alignment horizontal="left"/>
      <protection/>
    </xf>
    <xf numFmtId="0" fontId="22" fillId="0" borderId="31" xfId="55" applyFont="1" applyFill="1" applyBorder="1" applyAlignment="1" applyProtection="1">
      <alignment horizontal="left"/>
      <protection/>
    </xf>
    <xf numFmtId="0" fontId="22" fillId="0" borderId="63" xfId="55" applyFont="1" applyFill="1" applyBorder="1" applyAlignment="1" applyProtection="1">
      <alignment horizontal="left"/>
      <protection/>
    </xf>
    <xf numFmtId="0" fontId="116" fillId="35" borderId="64" xfId="0" applyFont="1" applyFill="1" applyBorder="1" applyAlignment="1" applyProtection="1">
      <alignment horizontal="center" vertical="center"/>
      <protection/>
    </xf>
    <xf numFmtId="0" fontId="116" fillId="35" borderId="65" xfId="0" applyFont="1" applyFill="1" applyBorder="1" applyAlignment="1" applyProtection="1">
      <alignment horizontal="center" vertical="center"/>
      <protection/>
    </xf>
    <xf numFmtId="0" fontId="116" fillId="35" borderId="66" xfId="0" applyFont="1" applyFill="1" applyBorder="1" applyAlignment="1" applyProtection="1">
      <alignment horizontal="center" vertical="center"/>
      <protection/>
    </xf>
    <xf numFmtId="0" fontId="149" fillId="0" borderId="32" xfId="0" applyFont="1" applyFill="1" applyBorder="1" applyAlignment="1" applyProtection="1">
      <alignment horizontal="left" vertical="center"/>
      <protection/>
    </xf>
    <xf numFmtId="0" fontId="22" fillId="0" borderId="28"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2" fontId="22" fillId="34" borderId="50" xfId="55" applyNumberFormat="1" applyFont="1" applyFill="1" applyBorder="1" applyAlignment="1" applyProtection="1">
      <alignment horizontal="center"/>
      <protection locked="0"/>
    </xf>
    <xf numFmtId="168" fontId="141" fillId="32" borderId="40" xfId="0" applyNumberFormat="1" applyFont="1" applyFill="1" applyBorder="1" applyAlignment="1" applyProtection="1">
      <alignment horizontal="center"/>
      <protection locked="0"/>
    </xf>
    <xf numFmtId="0" fontId="14" fillId="0" borderId="0" xfId="55" applyFont="1" applyFill="1" applyBorder="1" applyAlignment="1" applyProtection="1">
      <alignment horizontal="center" vertical="center" wrapText="1"/>
      <protection/>
    </xf>
    <xf numFmtId="0" fontId="14" fillId="0" borderId="67" xfId="55" applyFont="1" applyFill="1" applyBorder="1" applyAlignment="1" applyProtection="1">
      <alignment horizontal="center" vertical="center" wrapText="1"/>
      <protection/>
    </xf>
    <xf numFmtId="2" fontId="119" fillId="0" borderId="0" xfId="55" applyNumberFormat="1" applyFont="1" applyFill="1" applyBorder="1" applyAlignment="1" applyProtection="1">
      <alignment horizontal="center" vertical="center" wrapText="1"/>
      <protection/>
    </xf>
    <xf numFmtId="0" fontId="22" fillId="0" borderId="0" xfId="55" applyFont="1" applyFill="1" applyBorder="1" applyAlignment="1" applyProtection="1">
      <alignment horizontal="right" vertical="center" wrapText="1"/>
      <protection/>
    </xf>
    <xf numFmtId="0" fontId="22" fillId="0" borderId="0" xfId="55" applyFont="1" applyBorder="1" applyAlignment="1" applyProtection="1">
      <alignment horizontal="center" vertical="center" wrapText="1"/>
      <protection/>
    </xf>
    <xf numFmtId="0" fontId="14" fillId="0" borderId="68" xfId="55" applyFont="1" applyBorder="1" applyAlignment="1" applyProtection="1">
      <alignment horizontal="center" vertical="center"/>
      <protection/>
    </xf>
    <xf numFmtId="0" fontId="14" fillId="0" borderId="60" xfId="55" applyFont="1" applyBorder="1" applyAlignment="1" applyProtection="1">
      <alignment horizontal="center" vertical="center" wrapText="1"/>
      <protection/>
    </xf>
    <xf numFmtId="0" fontId="14" fillId="0" borderId="40" xfId="55" applyFont="1" applyBorder="1" applyAlignment="1" applyProtection="1">
      <alignment horizontal="center" vertical="center" wrapText="1"/>
      <protection/>
    </xf>
    <xf numFmtId="0" fontId="14" fillId="0" borderId="61" xfId="55" applyFont="1" applyBorder="1" applyAlignment="1" applyProtection="1">
      <alignment horizontal="center" vertical="center" wrapText="1"/>
      <protection/>
    </xf>
    <xf numFmtId="164" fontId="22" fillId="0" borderId="18" xfId="55" applyNumberFormat="1" applyFont="1" applyFill="1" applyBorder="1" applyAlignment="1" applyProtection="1">
      <alignment horizontal="center" vertical="center"/>
      <protection/>
    </xf>
    <xf numFmtId="3" fontId="14" fillId="37" borderId="69" xfId="55" applyNumberFormat="1" applyFont="1" applyFill="1" applyBorder="1" applyAlignment="1" applyProtection="1">
      <alignment horizontal="center" vertical="center"/>
      <protection/>
    </xf>
    <xf numFmtId="3" fontId="14" fillId="37" borderId="70" xfId="55" applyNumberFormat="1" applyFont="1" applyFill="1" applyBorder="1" applyAlignment="1" applyProtection="1">
      <alignment horizontal="center" vertical="center"/>
      <protection/>
    </xf>
    <xf numFmtId="3" fontId="14" fillId="37" borderId="71" xfId="55" applyNumberFormat="1" applyFont="1" applyFill="1" applyBorder="1" applyAlignment="1" applyProtection="1">
      <alignment horizontal="center" vertical="center"/>
      <protection/>
    </xf>
    <xf numFmtId="166" fontId="22" fillId="0" borderId="18" xfId="55" applyNumberFormat="1" applyFont="1" applyBorder="1" applyAlignment="1" applyProtection="1">
      <alignment horizontal="center" vertical="center"/>
      <protection/>
    </xf>
    <xf numFmtId="166" fontId="14" fillId="0" borderId="72" xfId="55" applyNumberFormat="1" applyFont="1" applyFill="1" applyBorder="1" applyAlignment="1" applyProtection="1">
      <alignment horizontal="center" vertical="center"/>
      <protection/>
    </xf>
    <xf numFmtId="166" fontId="14" fillId="0" borderId="73" xfId="55" applyNumberFormat="1" applyFont="1" applyFill="1" applyBorder="1" applyAlignment="1" applyProtection="1">
      <alignment horizontal="center" vertical="center"/>
      <protection/>
    </xf>
    <xf numFmtId="166" fontId="14" fillId="0" borderId="74" xfId="55" applyNumberFormat="1" applyFont="1" applyFill="1" applyBorder="1" applyAlignment="1" applyProtection="1">
      <alignment horizontal="center" vertical="center"/>
      <protection/>
    </xf>
    <xf numFmtId="38" fontId="14" fillId="37" borderId="69" xfId="55" applyNumberFormat="1" applyFont="1" applyFill="1" applyBorder="1" applyAlignment="1" applyProtection="1">
      <alignment horizontal="center" vertical="center"/>
      <protection/>
    </xf>
    <xf numFmtId="38" fontId="14" fillId="37" borderId="70" xfId="55" applyNumberFormat="1" applyFont="1" applyFill="1" applyBorder="1" applyAlignment="1" applyProtection="1">
      <alignment horizontal="center" vertical="center"/>
      <protection/>
    </xf>
    <xf numFmtId="38" fontId="14" fillId="37" borderId="71" xfId="55" applyNumberFormat="1" applyFont="1" applyFill="1" applyBorder="1" applyAlignment="1" applyProtection="1">
      <alignment horizontal="center" vertical="center"/>
      <protection/>
    </xf>
    <xf numFmtId="0" fontId="14" fillId="0" borderId="60" xfId="55" applyFont="1" applyBorder="1" applyAlignment="1" applyProtection="1">
      <alignment horizontal="center" vertical="center"/>
      <protection/>
    </xf>
    <xf numFmtId="0" fontId="14" fillId="0" borderId="40" xfId="55" applyFont="1" applyBorder="1" applyAlignment="1" applyProtection="1">
      <alignment horizontal="center" vertical="center"/>
      <protection/>
    </xf>
    <xf numFmtId="0" fontId="14" fillId="0" borderId="61" xfId="55" applyFont="1" applyBorder="1" applyAlignment="1" applyProtection="1">
      <alignment horizontal="center" vertical="center"/>
      <protection/>
    </xf>
    <xf numFmtId="2" fontId="14" fillId="0" borderId="75" xfId="55" applyNumberFormat="1" applyFont="1" applyFill="1" applyBorder="1" applyAlignment="1" applyProtection="1">
      <alignment horizontal="center" vertical="center"/>
      <protection/>
    </xf>
    <xf numFmtId="2" fontId="14" fillId="0" borderId="73" xfId="55" applyNumberFormat="1" applyFont="1" applyFill="1" applyBorder="1" applyAlignment="1" applyProtection="1">
      <alignment horizontal="center" vertical="center"/>
      <protection/>
    </xf>
    <xf numFmtId="167" fontId="14" fillId="0" borderId="60" xfId="55" applyNumberFormat="1" applyFont="1" applyBorder="1" applyAlignment="1" applyProtection="1">
      <alignment horizontal="center" vertical="center"/>
      <protection/>
    </xf>
    <xf numFmtId="167" fontId="14" fillId="0" borderId="40" xfId="55" applyNumberFormat="1" applyFont="1" applyBorder="1" applyAlignment="1" applyProtection="1">
      <alignment horizontal="center" vertical="center"/>
      <protection/>
    </xf>
    <xf numFmtId="167" fontId="14" fillId="0" borderId="61" xfId="55" applyNumberFormat="1" applyFont="1" applyBorder="1" applyAlignment="1" applyProtection="1">
      <alignment horizontal="center" vertical="center"/>
      <protection/>
    </xf>
    <xf numFmtId="0" fontId="134" fillId="0" borderId="0" xfId="0" applyFont="1" applyBorder="1" applyAlignment="1" applyProtection="1">
      <alignment horizontal="right" vertical="center"/>
      <protection/>
    </xf>
    <xf numFmtId="0" fontId="134" fillId="0" borderId="68" xfId="0" applyFont="1" applyBorder="1" applyAlignment="1" applyProtection="1">
      <alignment horizontal="right" vertical="center"/>
      <protection/>
    </xf>
    <xf numFmtId="2" fontId="14" fillId="0" borderId="60" xfId="55" applyNumberFormat="1" applyFont="1" applyBorder="1" applyAlignment="1" applyProtection="1">
      <alignment horizontal="center" vertical="center"/>
      <protection/>
    </xf>
    <xf numFmtId="2" fontId="14" fillId="0" borderId="40" xfId="55" applyNumberFormat="1" applyFont="1" applyBorder="1" applyAlignment="1" applyProtection="1">
      <alignment horizontal="center" vertical="center"/>
      <protection/>
    </xf>
    <xf numFmtId="2" fontId="14" fillId="0" borderId="61" xfId="55" applyNumberFormat="1" applyFont="1" applyBorder="1" applyAlignment="1" applyProtection="1">
      <alignment horizontal="center" vertical="center"/>
      <protection/>
    </xf>
    <xf numFmtId="2" fontId="22" fillId="0" borderId="60" xfId="55" applyNumberFormat="1" applyFont="1" applyBorder="1" applyAlignment="1" applyProtection="1">
      <alignment horizontal="center" vertical="center"/>
      <protection/>
    </xf>
    <xf numFmtId="2" fontId="22" fillId="0" borderId="40" xfId="55" applyNumberFormat="1" applyFont="1" applyBorder="1" applyAlignment="1" applyProtection="1">
      <alignment horizontal="center" vertical="center"/>
      <protection/>
    </xf>
    <xf numFmtId="2" fontId="22" fillId="0" borderId="61" xfId="55" applyNumberFormat="1" applyFont="1" applyBorder="1" applyAlignment="1" applyProtection="1">
      <alignment horizontal="center" vertical="center"/>
      <protection/>
    </xf>
    <xf numFmtId="0" fontId="22" fillId="0" borderId="18" xfId="55" applyFont="1" applyBorder="1" applyAlignment="1" applyProtection="1">
      <alignment horizontal="center" vertical="center"/>
      <protection/>
    </xf>
    <xf numFmtId="0" fontId="134" fillId="0" borderId="0" xfId="0" applyFont="1" applyFill="1" applyBorder="1" applyAlignment="1" applyProtection="1">
      <alignment horizontal="right" vertical="center" wrapText="1"/>
      <protection/>
    </xf>
    <xf numFmtId="0" fontId="134" fillId="0" borderId="68" xfId="0" applyFont="1" applyFill="1" applyBorder="1" applyAlignment="1" applyProtection="1">
      <alignment horizontal="right" vertical="center" wrapText="1"/>
      <protection/>
    </xf>
    <xf numFmtId="0" fontId="22" fillId="0" borderId="60" xfId="55" applyFont="1" applyBorder="1" applyAlignment="1" applyProtection="1">
      <alignment horizontal="center" vertical="center"/>
      <protection/>
    </xf>
    <xf numFmtId="0" fontId="22" fillId="0" borderId="40" xfId="55" applyFont="1" applyBorder="1" applyAlignment="1" applyProtection="1">
      <alignment horizontal="center" vertical="center"/>
      <protection/>
    </xf>
    <xf numFmtId="0" fontId="22" fillId="0" borderId="61" xfId="55" applyFont="1" applyBorder="1" applyAlignment="1" applyProtection="1">
      <alignment horizontal="center" vertical="center"/>
      <protection/>
    </xf>
    <xf numFmtId="38" fontId="14" fillId="37" borderId="76" xfId="55" applyNumberFormat="1" applyFont="1" applyFill="1" applyBorder="1" applyAlignment="1" applyProtection="1">
      <alignment horizontal="center" vertical="center"/>
      <protection/>
    </xf>
    <xf numFmtId="38" fontId="14" fillId="37" borderId="77" xfId="55" applyNumberFormat="1" applyFont="1" applyFill="1" applyBorder="1" applyAlignment="1" applyProtection="1">
      <alignment horizontal="center" vertical="center"/>
      <protection/>
    </xf>
    <xf numFmtId="38" fontId="14" fillId="37" borderId="78" xfId="55" applyNumberFormat="1" applyFont="1" applyFill="1" applyBorder="1" applyAlignment="1" applyProtection="1">
      <alignment horizontal="center" vertical="center"/>
      <protection/>
    </xf>
    <xf numFmtId="0" fontId="22" fillId="0" borderId="79" xfId="55" applyFont="1" applyBorder="1" applyAlignment="1" applyProtection="1">
      <alignment horizontal="left" vertical="center"/>
      <protection/>
    </xf>
    <xf numFmtId="0" fontId="22" fillId="0" borderId="0" xfId="55" applyFont="1" applyBorder="1" applyAlignment="1" applyProtection="1">
      <alignment horizontal="left" vertical="center"/>
      <protection/>
    </xf>
    <xf numFmtId="0" fontId="14" fillId="0" borderId="80" xfId="55" applyFont="1" applyBorder="1" applyAlignment="1" applyProtection="1">
      <alignment horizontal="center" vertical="center" wrapText="1"/>
      <protection/>
    </xf>
    <xf numFmtId="0" fontId="14" fillId="0" borderId="81" xfId="55" applyFont="1" applyBorder="1" applyAlignment="1" applyProtection="1">
      <alignment horizontal="center" vertical="center" wrapText="1"/>
      <protection/>
    </xf>
    <xf numFmtId="0" fontId="14" fillId="0" borderId="82" xfId="55" applyFont="1" applyBorder="1" applyAlignment="1" applyProtection="1">
      <alignment horizontal="center" vertical="center" wrapText="1"/>
      <protection/>
    </xf>
    <xf numFmtId="0" fontId="114" fillId="0" borderId="0" xfId="0" applyFont="1" applyBorder="1" applyAlignment="1" applyProtection="1">
      <alignment horizontal="center" vertical="top" textRotation="180"/>
      <protection/>
    </xf>
    <xf numFmtId="0" fontId="150" fillId="0" borderId="0" xfId="0" applyFont="1" applyBorder="1" applyAlignment="1">
      <alignment horizontal="center" vertical="center"/>
    </xf>
    <xf numFmtId="167" fontId="8" fillId="0" borderId="0" xfId="55" applyNumberFormat="1" applyFont="1" applyBorder="1" applyAlignment="1" applyProtection="1">
      <alignment horizontal="center" vertical="center"/>
      <protection hidden="1"/>
    </xf>
    <xf numFmtId="2" fontId="22" fillId="34" borderId="80" xfId="55" applyNumberFormat="1" applyFont="1" applyFill="1" applyBorder="1" applyAlignment="1" applyProtection="1">
      <alignment horizontal="center" vertical="center"/>
      <protection locked="0"/>
    </xf>
    <xf numFmtId="2" fontId="22" fillId="34" borderId="81" xfId="55" applyNumberFormat="1" applyFont="1" applyFill="1" applyBorder="1" applyAlignment="1" applyProtection="1">
      <alignment horizontal="center" vertical="center"/>
      <protection locked="0"/>
    </xf>
    <xf numFmtId="2" fontId="22" fillId="34" borderId="82" xfId="55" applyNumberFormat="1" applyFont="1" applyFill="1" applyBorder="1" applyAlignment="1" applyProtection="1">
      <alignment horizontal="center" vertical="center"/>
      <protection locked="0"/>
    </xf>
    <xf numFmtId="3" fontId="14" fillId="37" borderId="76" xfId="55" applyNumberFormat="1" applyFont="1" applyFill="1" applyBorder="1" applyAlignment="1" applyProtection="1">
      <alignment horizontal="center" vertical="center"/>
      <protection/>
    </xf>
    <xf numFmtId="3" fontId="14" fillId="37" borderId="77" xfId="55" applyNumberFormat="1" applyFont="1" applyFill="1" applyBorder="1" applyAlignment="1" applyProtection="1">
      <alignment horizontal="center" vertical="center"/>
      <protection/>
    </xf>
    <xf numFmtId="3" fontId="14" fillId="37" borderId="78" xfId="55" applyNumberFormat="1" applyFont="1" applyFill="1" applyBorder="1" applyAlignment="1" applyProtection="1">
      <alignment horizontal="center" vertical="center"/>
      <protection/>
    </xf>
    <xf numFmtId="164" fontId="22" fillId="0" borderId="83" xfId="55" applyNumberFormat="1" applyFont="1" applyFill="1" applyBorder="1" applyAlignment="1" applyProtection="1">
      <alignment horizontal="center" vertical="center"/>
      <protection/>
    </xf>
    <xf numFmtId="0" fontId="8" fillId="0" borderId="0" xfId="55" applyFont="1" applyBorder="1" applyAlignment="1" applyProtection="1">
      <alignment horizontal="center" vertical="center"/>
      <protection hidden="1"/>
    </xf>
    <xf numFmtId="0" fontId="143" fillId="35" borderId="25" xfId="0" applyFont="1" applyFill="1" applyBorder="1" applyAlignment="1" applyProtection="1">
      <alignment horizontal="left" vertical="center"/>
      <protection/>
    </xf>
    <xf numFmtId="0" fontId="143" fillId="35" borderId="26" xfId="0" applyFont="1" applyFill="1" applyBorder="1" applyAlignment="1" applyProtection="1">
      <alignment horizontal="left" vertical="center"/>
      <protection/>
    </xf>
    <xf numFmtId="0" fontId="143" fillId="35" borderId="27" xfId="0" applyFont="1" applyFill="1" applyBorder="1" applyAlignment="1" applyProtection="1">
      <alignment horizontal="left" vertical="center"/>
      <protection/>
    </xf>
    <xf numFmtId="2" fontId="141" fillId="32" borderId="40" xfId="0" applyNumberFormat="1" applyFont="1" applyFill="1" applyBorder="1" applyAlignment="1" applyProtection="1">
      <alignment horizontal="center"/>
      <protection locked="0"/>
    </xf>
    <xf numFmtId="0" fontId="22" fillId="0" borderId="84" xfId="55" applyFont="1" applyFill="1" applyBorder="1" applyAlignment="1" applyProtection="1">
      <alignment horizontal="left" wrapText="1"/>
      <protection/>
    </xf>
    <xf numFmtId="0" fontId="22" fillId="0" borderId="0" xfId="55" applyFont="1" applyFill="1" applyBorder="1" applyAlignment="1" applyProtection="1">
      <alignment horizontal="left" wrapText="1"/>
      <protection/>
    </xf>
    <xf numFmtId="0" fontId="22" fillId="0" borderId="85" xfId="55" applyFont="1" applyFill="1" applyBorder="1" applyAlignment="1" applyProtection="1">
      <alignment horizontal="left" wrapText="1"/>
      <protection/>
    </xf>
    <xf numFmtId="2" fontId="14" fillId="38" borderId="69" xfId="55" applyNumberFormat="1" applyFont="1" applyFill="1" applyBorder="1" applyAlignment="1" applyProtection="1">
      <alignment horizontal="center"/>
      <protection/>
    </xf>
    <xf numFmtId="2" fontId="14" fillId="38" borderId="70" xfId="55" applyNumberFormat="1" applyFont="1" applyFill="1" applyBorder="1" applyAlignment="1" applyProtection="1">
      <alignment horizontal="center"/>
      <protection/>
    </xf>
    <xf numFmtId="2" fontId="14" fillId="38" borderId="71" xfId="55" applyNumberFormat="1" applyFont="1" applyFill="1" applyBorder="1" applyAlignment="1" applyProtection="1">
      <alignment horizontal="center"/>
      <protection/>
    </xf>
    <xf numFmtId="0" fontId="116" fillId="35" borderId="25" xfId="0" applyFont="1" applyFill="1" applyBorder="1" applyAlignment="1" applyProtection="1">
      <alignment horizontal="left" vertical="center"/>
      <protection/>
    </xf>
    <xf numFmtId="0" fontId="116" fillId="35" borderId="26" xfId="0" applyFont="1" applyFill="1" applyBorder="1" applyAlignment="1" applyProtection="1">
      <alignment horizontal="left" vertical="center"/>
      <protection/>
    </xf>
    <xf numFmtId="0" fontId="116" fillId="35" borderId="27" xfId="0" applyFont="1" applyFill="1" applyBorder="1" applyAlignment="1" applyProtection="1">
      <alignment horizontal="left" vertical="center"/>
      <protection/>
    </xf>
    <xf numFmtId="0" fontId="132" fillId="0" borderId="0" xfId="0" applyFont="1" applyFill="1" applyBorder="1" applyAlignment="1" applyProtection="1">
      <alignment horizontal="center" wrapText="1"/>
      <protection/>
    </xf>
    <xf numFmtId="0" fontId="109" fillId="36" borderId="86" xfId="0" applyFont="1" applyFill="1" applyBorder="1" applyAlignment="1" applyProtection="1">
      <alignment horizontal="left" vertical="top"/>
      <protection locked="0"/>
    </xf>
    <xf numFmtId="0" fontId="109" fillId="36" borderId="28" xfId="0" applyFont="1" applyFill="1" applyBorder="1" applyAlignment="1" applyProtection="1">
      <alignment horizontal="left" vertical="top"/>
      <protection locked="0"/>
    </xf>
    <xf numFmtId="0" fontId="109" fillId="36" borderId="87" xfId="0" applyFont="1" applyFill="1" applyBorder="1" applyAlignment="1" applyProtection="1">
      <alignment horizontal="left" vertical="top"/>
      <protection locked="0"/>
    </xf>
    <xf numFmtId="0" fontId="109" fillId="36" borderId="29" xfId="0" applyFont="1" applyFill="1" applyBorder="1" applyAlignment="1" applyProtection="1">
      <alignment horizontal="left" vertical="top"/>
      <protection locked="0"/>
    </xf>
    <xf numFmtId="0" fontId="109" fillId="36" borderId="0" xfId="0" applyFont="1" applyFill="1" applyBorder="1" applyAlignment="1" applyProtection="1">
      <alignment horizontal="left" vertical="top"/>
      <protection locked="0"/>
    </xf>
    <xf numFmtId="0" fontId="109" fillId="36" borderId="88" xfId="0" applyFont="1" applyFill="1" applyBorder="1" applyAlignment="1" applyProtection="1">
      <alignment horizontal="left" vertical="top"/>
      <protection locked="0"/>
    </xf>
    <xf numFmtId="0" fontId="109" fillId="36" borderId="89" xfId="0" applyFont="1" applyFill="1" applyBorder="1" applyAlignment="1" applyProtection="1">
      <alignment horizontal="left" vertical="top"/>
      <protection locked="0"/>
    </xf>
    <xf numFmtId="0" fontId="109" fillId="36" borderId="90" xfId="0" applyFont="1" applyFill="1" applyBorder="1" applyAlignment="1" applyProtection="1">
      <alignment horizontal="left" vertical="top"/>
      <protection locked="0"/>
    </xf>
    <xf numFmtId="0" fontId="109" fillId="36" borderId="91" xfId="0" applyFont="1" applyFill="1" applyBorder="1" applyAlignment="1" applyProtection="1">
      <alignment horizontal="left" vertical="top"/>
      <protection locked="0"/>
    </xf>
    <xf numFmtId="0" fontId="14" fillId="0" borderId="0" xfId="0" applyFont="1" applyBorder="1" applyAlignment="1" applyProtection="1">
      <alignment horizontal="center" vertical="center"/>
      <protection/>
    </xf>
    <xf numFmtId="0" fontId="141" fillId="32" borderId="32"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2" fontId="14" fillId="37" borderId="92" xfId="59" applyNumberFormat="1" applyFont="1" applyFill="1" applyBorder="1" applyAlignment="1" applyProtection="1">
      <alignment horizontal="center"/>
      <protection/>
    </xf>
    <xf numFmtId="2" fontId="14" fillId="37" borderId="93" xfId="59" applyNumberFormat="1" applyFont="1" applyFill="1" applyBorder="1" applyAlignment="1" applyProtection="1">
      <alignment horizontal="center"/>
      <protection/>
    </xf>
    <xf numFmtId="2" fontId="14" fillId="37" borderId="94" xfId="59" applyNumberFormat="1" applyFont="1" applyFill="1" applyBorder="1" applyAlignment="1" applyProtection="1">
      <alignment horizontal="center"/>
      <protection/>
    </xf>
    <xf numFmtId="2" fontId="22" fillId="34" borderId="40" xfId="55" applyNumberFormat="1" applyFont="1" applyFill="1" applyBorder="1" applyAlignment="1" applyProtection="1">
      <alignment horizontal="center"/>
      <protection locked="0"/>
    </xf>
    <xf numFmtId="0" fontId="116" fillId="35" borderId="25" xfId="0" applyFont="1" applyFill="1" applyBorder="1" applyAlignment="1" applyProtection="1">
      <alignment horizontal="left" vertical="center" wrapText="1"/>
      <protection/>
    </xf>
    <xf numFmtId="0" fontId="116" fillId="35" borderId="26" xfId="0" applyFont="1" applyFill="1" applyBorder="1" applyAlignment="1" applyProtection="1">
      <alignment horizontal="left" vertical="center" wrapText="1"/>
      <protection/>
    </xf>
    <xf numFmtId="0" fontId="116" fillId="35" borderId="27" xfId="0" applyFont="1" applyFill="1" applyBorder="1" applyAlignment="1" applyProtection="1">
      <alignment horizontal="left" vertical="center" wrapText="1"/>
      <protection/>
    </xf>
    <xf numFmtId="0" fontId="143" fillId="35" borderId="95" xfId="55" applyFont="1" applyFill="1" applyBorder="1" applyAlignment="1" applyProtection="1">
      <alignment horizontal="center" vertical="center" wrapText="1"/>
      <protection/>
    </xf>
    <xf numFmtId="0" fontId="143" fillId="35" borderId="96" xfId="55" applyFont="1" applyFill="1" applyBorder="1" applyAlignment="1" applyProtection="1">
      <alignment horizontal="center" vertical="center" wrapText="1"/>
      <protection/>
    </xf>
    <xf numFmtId="0" fontId="143" fillId="35" borderId="97" xfId="55" applyFont="1" applyFill="1" applyBorder="1" applyAlignment="1" applyProtection="1">
      <alignment horizontal="center" vertical="center" wrapText="1"/>
      <protection/>
    </xf>
    <xf numFmtId="0" fontId="141" fillId="0" borderId="50" xfId="0" applyFont="1" applyFill="1" applyBorder="1" applyAlignment="1" applyProtection="1">
      <alignment horizontal="left" vertical="center" wrapText="1"/>
      <protection/>
    </xf>
    <xf numFmtId="0" fontId="141" fillId="0" borderId="50" xfId="0" applyFont="1" applyFill="1" applyBorder="1" applyAlignment="1" applyProtection="1">
      <alignment horizontal="left" vertical="center"/>
      <protection/>
    </xf>
    <xf numFmtId="0" fontId="14" fillId="0" borderId="98" xfId="55" applyFont="1" applyBorder="1" applyAlignment="1" applyProtection="1">
      <alignment horizontal="center" vertical="center"/>
      <protection/>
    </xf>
    <xf numFmtId="2" fontId="14" fillId="37" borderId="99" xfId="59" applyNumberFormat="1" applyFont="1" applyFill="1" applyBorder="1" applyAlignment="1" applyProtection="1">
      <alignment horizontal="center"/>
      <protection/>
    </xf>
    <xf numFmtId="2" fontId="14" fillId="37" borderId="50" xfId="59" applyNumberFormat="1" applyFont="1" applyFill="1" applyBorder="1" applyAlignment="1" applyProtection="1">
      <alignment horizontal="center"/>
      <protection/>
    </xf>
    <xf numFmtId="2" fontId="14" fillId="37" borderId="100" xfId="59" applyNumberFormat="1" applyFont="1" applyFill="1" applyBorder="1" applyAlignment="1" applyProtection="1">
      <alignment horizontal="center"/>
      <protection/>
    </xf>
    <xf numFmtId="0" fontId="14" fillId="0" borderId="83" xfId="55"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dxfs count="30">
    <dxf>
      <font>
        <strike/>
      </font>
    </dxf>
    <dxf>
      <font>
        <strike/>
      </font>
    </dxf>
    <dxf>
      <font>
        <color theme="0" tint="-0.04997999966144562"/>
      </font>
      <fill>
        <patternFill patternType="none">
          <bgColor indexed="65"/>
        </patternFill>
      </fill>
      <border>
        <left/>
        <right/>
        <top/>
        <bottom/>
      </border>
    </dxf>
    <dxf>
      <font>
        <strike/>
      </font>
    </dxf>
    <dxf>
      <font>
        <strike/>
      </font>
    </dxf>
    <dxf>
      <font>
        <strike/>
      </font>
    </dxf>
    <dxf>
      <font>
        <strike/>
      </font>
    </dxf>
    <dxf>
      <font>
        <strike/>
      </font>
    </dxf>
    <dxf>
      <font>
        <strike/>
      </font>
    </dxf>
    <dxf>
      <font>
        <strike/>
      </font>
    </dxf>
    <dxf>
      <font>
        <strike/>
      </font>
    </dxf>
    <dxf>
      <font>
        <strike/>
      </font>
    </dxf>
    <dxf>
      <font>
        <strike/>
        <name val="Calibri Light"/>
        <color theme="0" tint="-0.04997999966144562"/>
      </font>
    </dxf>
    <dxf>
      <font>
        <strike/>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b val="0"/>
        <i val="0"/>
        <strike/>
        <name val="Calibri Light"/>
        <color theme="0" tint="-0.24993999302387238"/>
      </font>
    </dxf>
    <dxf>
      <font>
        <strike/>
      </font>
    </dxf>
    <dxf>
      <font>
        <strike val="0"/>
        <color theme="0" tint="-0.04997999966144562"/>
      </font>
    </dxf>
    <dxf>
      <font>
        <strike val="0"/>
        <color theme="0" tint="-0.04997999966144562"/>
      </font>
      <border/>
    </dxf>
    <dxf>
      <font>
        <strike/>
      </font>
      <border/>
    </dxf>
    <dxf>
      <font>
        <b val="0"/>
        <i val="0"/>
        <strike/>
        <color theme="0" tint="-0.24993999302387238"/>
      </font>
      <border/>
    </dxf>
    <dxf>
      <font>
        <strike/>
        <color theme="0" tint="-0.04997999966144562"/>
      </font>
      <border/>
    </dxf>
    <dxf>
      <font>
        <color theme="0" tint="-0.04997999966144562"/>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8</xdr:row>
      <xdr:rowOff>171450</xdr:rowOff>
    </xdr:from>
    <xdr:to>
      <xdr:col>15</xdr:col>
      <xdr:colOff>647700</xdr:colOff>
      <xdr:row>10</xdr:row>
      <xdr:rowOff>238125</xdr:rowOff>
    </xdr:to>
    <xdr:sp>
      <xdr:nvSpPr>
        <xdr:cNvPr id="1" name="TextBox 3"/>
        <xdr:cNvSpPr txBox="1">
          <a:spLocks noChangeArrowheads="1"/>
        </xdr:cNvSpPr>
      </xdr:nvSpPr>
      <xdr:spPr>
        <a:xfrm>
          <a:off x="10439400" y="3781425"/>
          <a:ext cx="4667250" cy="1019175"/>
        </a:xfrm>
        <a:prstGeom prst="rect">
          <a:avLst/>
        </a:prstGeom>
        <a:solidFill>
          <a:srgbClr val="00FFFF"/>
        </a:solidFill>
        <a:ln w="9525" cmpd="sng">
          <a:solidFill>
            <a:srgbClr val="10253F"/>
          </a:solidFill>
          <a:headEnd type="none"/>
          <a:tailEnd type="none"/>
        </a:ln>
      </xdr:spPr>
      <xdr:txBody>
        <a:bodyPr vertOverflow="clip" wrap="square" lIns="91440" tIns="0" rIns="91440" bIns="91440"/>
        <a:p>
          <a:pPr algn="l">
            <a:defRPr/>
          </a:pPr>
          <a:r>
            <a:rPr lang="en-US" cap="none" sz="1100" b="1" i="0" u="sng" baseline="0">
              <a:solidFill>
                <a:srgbClr val="333333"/>
              </a:solidFill>
              <a:latin typeface="Arial Black"/>
              <a:ea typeface="Arial Black"/>
              <a:cs typeface="Arial Black"/>
            </a:rPr>
            <a:t>A</a:t>
          </a:r>
          <a:r>
            <a:rPr lang="en-US" cap="none" sz="1100" b="1" i="0" u="sng" baseline="-25000">
              <a:solidFill>
                <a:srgbClr val="333333"/>
              </a:solidFill>
              <a:latin typeface="Arial Black"/>
              <a:ea typeface="Arial Black"/>
              <a:cs typeface="Arial Black"/>
            </a:rPr>
            <a:t>S</a:t>
          </a:r>
          <a:r>
            <a:rPr lang="en-US" cap="none" sz="1100" b="1" i="0" u="none" baseline="0">
              <a:solidFill>
                <a:srgbClr val="333333"/>
              </a:solidFill>
              <a:latin typeface="Arial Black"/>
              <a:ea typeface="Arial Black"/>
              <a:cs typeface="Arial Black"/>
            </a:rPr>
            <a:t>:</a:t>
          </a:r>
          <a:r>
            <a:rPr lang="en-US" cap="none" sz="1600" b="1" i="0" u="none" baseline="0">
              <a:solidFill>
                <a:srgbClr val="333333"/>
              </a:solidFill>
              <a:latin typeface="Arial Black"/>
              <a:ea typeface="Arial Black"/>
              <a:cs typeface="Arial Black"/>
            </a:rPr>
            <a:t> </a:t>
          </a:r>
          <a:r>
            <a:rPr lang="en-US" cap="none" sz="1200" b="1" i="0" u="none" baseline="0">
              <a:solidFill>
                <a:srgbClr val="333333"/>
              </a:solidFill>
              <a:latin typeface="Arial Black"/>
              <a:ea typeface="Arial Black"/>
              <a:cs typeface="Arial Black"/>
            </a:rPr>
            <a:t>It will correspond to either the site area, project area, LOD, or ROW within the drainage area to the POI.</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p>
      </xdr:txBody>
    </xdr:sp>
    <xdr:clientData fPrintsWithSheet="0"/>
  </xdr:twoCellAnchor>
  <xdr:twoCellAnchor>
    <xdr:from>
      <xdr:col>10</xdr:col>
      <xdr:colOff>180975</xdr:colOff>
      <xdr:row>10</xdr:row>
      <xdr:rowOff>295275</xdr:rowOff>
    </xdr:from>
    <xdr:to>
      <xdr:col>15</xdr:col>
      <xdr:colOff>638175</xdr:colOff>
      <xdr:row>12</xdr:row>
      <xdr:rowOff>152400</xdr:rowOff>
    </xdr:to>
    <xdr:sp>
      <xdr:nvSpPr>
        <xdr:cNvPr id="2" name="TextBox 4"/>
        <xdr:cNvSpPr txBox="1">
          <a:spLocks noChangeArrowheads="1"/>
        </xdr:cNvSpPr>
      </xdr:nvSpPr>
      <xdr:spPr>
        <a:xfrm>
          <a:off x="10448925" y="4857750"/>
          <a:ext cx="4648200" cy="809625"/>
        </a:xfrm>
        <a:prstGeom prst="rect">
          <a:avLst/>
        </a:prstGeom>
        <a:solidFill>
          <a:srgbClr val="00FFFF"/>
        </a:solidFill>
        <a:ln w="9525" cmpd="sng">
          <a:solidFill>
            <a:srgbClr val="10253F"/>
          </a:solidFill>
          <a:headEnd type="none"/>
          <a:tailEnd type="none"/>
        </a:ln>
      </xdr:spPr>
      <xdr:txBody>
        <a:bodyPr vertOverflow="clip" wrap="square" lIns="91440" tIns="0" rIns="91440" bIns="91440" anchor="ctr"/>
        <a:p>
          <a:pPr algn="l">
            <a:defRPr/>
          </a:pPr>
          <a:r>
            <a:rPr lang="en-US" cap="none" sz="1200" b="1" i="0" u="sng" baseline="0">
              <a:solidFill>
                <a:srgbClr val="333333"/>
              </a:solidFill>
              <a:latin typeface="Arial Black"/>
              <a:ea typeface="Arial Black"/>
              <a:cs typeface="Arial Black"/>
            </a:rPr>
            <a:t>A</a:t>
          </a:r>
          <a:r>
            <a:rPr lang="en-US" cap="none" sz="1200" b="1" i="0" u="sng" baseline="-25000">
              <a:solidFill>
                <a:srgbClr val="333333"/>
              </a:solidFill>
              <a:latin typeface="Arial Black"/>
              <a:ea typeface="Arial Black"/>
              <a:cs typeface="Arial Black"/>
            </a:rPr>
            <a:t>EXi</a:t>
          </a:r>
          <a:r>
            <a:rPr lang="en-US" cap="none" sz="1200" b="1" i="0" u="none" baseline="0">
              <a:solidFill>
                <a:srgbClr val="333333"/>
              </a:solidFill>
              <a:latin typeface="Arial Black"/>
              <a:ea typeface="Arial Black"/>
              <a:cs typeface="Arial Black"/>
            </a:rPr>
            <a:t>: </a:t>
          </a:r>
          <a:r>
            <a:rPr lang="en-US" cap="none" sz="1200" b="1" i="0" u="none" baseline="0">
              <a:solidFill>
                <a:srgbClr val="333333"/>
              </a:solidFill>
              <a:latin typeface="Arial Black"/>
              <a:ea typeface="Arial Black"/>
              <a:cs typeface="Arial Black"/>
            </a:rPr>
            <a:t>Existing impervious area within selected SWM study area (A</a:t>
          </a:r>
          <a:r>
            <a:rPr lang="en-US" cap="none" sz="1200" b="1" i="0" u="none" baseline="-25000">
              <a:solidFill>
                <a:srgbClr val="333333"/>
              </a:solidFill>
              <a:latin typeface="Arial Black"/>
              <a:ea typeface="Arial Black"/>
              <a:cs typeface="Arial Black"/>
            </a:rPr>
            <a:t>S</a:t>
          </a:r>
          <a:r>
            <a:rPr lang="en-US" cap="none" sz="1200" b="1" i="0" u="none" baseline="0">
              <a:solidFill>
                <a:srgbClr val="333333"/>
              </a:solidFill>
              <a:latin typeface="Arial Black"/>
              <a:ea typeface="Arial Black"/>
              <a:cs typeface="Arial Black"/>
            </a:rPr>
            <a:t>).</a:t>
          </a:r>
        </a:p>
      </xdr:txBody>
    </xdr:sp>
    <xdr:clientData fPrintsWithSheet="0"/>
  </xdr:twoCellAnchor>
  <xdr:oneCellAnchor>
    <xdr:from>
      <xdr:col>10</xdr:col>
      <xdr:colOff>47625</xdr:colOff>
      <xdr:row>5</xdr:row>
      <xdr:rowOff>247650</xdr:rowOff>
    </xdr:from>
    <xdr:ext cx="1457325" cy="923925"/>
    <xdr:sp macro="[0]!Macro2">
      <xdr:nvSpPr>
        <xdr:cNvPr id="3" name="AutoShape 27"/>
        <xdr:cNvSpPr>
          <a:spLocks noChangeAspect="1"/>
        </xdr:cNvSpPr>
      </xdr:nvSpPr>
      <xdr:spPr>
        <a:xfrm>
          <a:off x="10315575" y="2428875"/>
          <a:ext cx="1457325" cy="923925"/>
        </a:xfrm>
        <a:prstGeom prst="bevel">
          <a:avLst/>
        </a:prstGeom>
        <a:gradFill rotWithShape="1">
          <a:gsLst>
            <a:gs pos="0">
              <a:srgbClr val="ECCBCA"/>
            </a:gs>
            <a:gs pos="17000">
              <a:srgbClr val="E3B0AF"/>
            </a:gs>
            <a:gs pos="25999">
              <a:srgbClr val="E3B0AF"/>
            </a:gs>
            <a:gs pos="100000">
              <a:srgbClr val="FCF6F6"/>
            </a:gs>
          </a:gsLst>
          <a:path path="rect">
            <a:fillToRect l="50000" t="50000" r="50000" b="50000"/>
          </a:path>
        </a:gradFill>
        <a:ln w="12700" cmpd="sng">
          <a:solidFill>
            <a:srgbClr val="000080"/>
          </a:solidFill>
          <a:headEnd type="none"/>
          <a:tailEnd type="none"/>
        </a:ln>
      </xdr:spPr>
      <xdr:txBody>
        <a:bodyPr vertOverflow="clip" wrap="square" lIns="27432" tIns="22860" rIns="27432" bIns="22860" anchor="ctr"/>
        <a:p>
          <a:pPr algn="ctr">
            <a:defRPr/>
          </a:pPr>
          <a:r>
            <a:rPr lang="en-US" cap="none" sz="1200" b="1" i="0" u="none" baseline="0">
              <a:solidFill>
                <a:srgbClr val="333300"/>
              </a:solidFill>
            </a:rPr>
            <a:t>Re/New Development
</a:t>
          </a:r>
          <a:r>
            <a:rPr lang="en-US" cap="none" sz="1200" b="1" i="0" u="none" baseline="0">
              <a:solidFill>
                <a:srgbClr val="333300"/>
              </a:solidFill>
            </a:rPr>
            <a:t>ESDv</a:t>
          </a:r>
        </a:p>
      </xdr:txBody>
    </xdr:sp>
    <xdr:clientData fPrintsWithSheet="0"/>
  </xdr:oneCellAnchor>
  <xdr:twoCellAnchor>
    <xdr:from>
      <xdr:col>1</xdr:col>
      <xdr:colOff>981075</xdr:colOff>
      <xdr:row>17</xdr:row>
      <xdr:rowOff>114300</xdr:rowOff>
    </xdr:from>
    <xdr:to>
      <xdr:col>9</xdr:col>
      <xdr:colOff>257175</xdr:colOff>
      <xdr:row>23</xdr:row>
      <xdr:rowOff>142875</xdr:rowOff>
    </xdr:to>
    <xdr:sp>
      <xdr:nvSpPr>
        <xdr:cNvPr id="4" name="TextBox 18"/>
        <xdr:cNvSpPr txBox="1">
          <a:spLocks noChangeArrowheads="1"/>
        </xdr:cNvSpPr>
      </xdr:nvSpPr>
      <xdr:spPr>
        <a:xfrm>
          <a:off x="1981200" y="7467600"/>
          <a:ext cx="7429500" cy="1228725"/>
        </a:xfrm>
        <a:prstGeom prst="rect">
          <a:avLst/>
        </a:prstGeom>
        <a:solidFill>
          <a:srgbClr val="00FFFF"/>
        </a:solidFill>
        <a:ln w="9525" cmpd="sng">
          <a:solidFill>
            <a:srgbClr val="10253F"/>
          </a:solidFill>
          <a:headEnd type="none"/>
          <a:tailEnd type="none"/>
        </a:ln>
      </xdr:spPr>
      <xdr:txBody>
        <a:bodyPr vertOverflow="clip" wrap="square" lIns="91440" tIns="0" rIns="91440" bIns="0" anchor="ctr"/>
        <a:p>
          <a:pPr algn="l">
            <a:defRPr/>
          </a:pPr>
          <a:r>
            <a:rPr lang="en-US" cap="none" sz="1600" b="1" i="0" u="sng" baseline="0">
              <a:solidFill>
                <a:srgbClr val="333333"/>
              </a:solidFill>
              <a:latin typeface="Arial"/>
              <a:ea typeface="Arial"/>
              <a:cs typeface="Arial"/>
            </a:rPr>
            <a:t>INSTRUCTIONS:
</a:t>
          </a:r>
          <a:r>
            <a:rPr lang="en-US" cap="none" sz="1600" b="1" i="0" u="none" baseline="0">
              <a:solidFill>
                <a:srgbClr val="333333"/>
              </a:solidFill>
              <a:latin typeface="Arial"/>
              <a:ea typeface="Arial"/>
              <a:cs typeface="Arial"/>
            </a:rPr>
            <a:t>-  Push "Clear Input Cells" button to clear old cells data.</a:t>
          </a:r>
          <a:r>
            <a:rPr lang="en-US" cap="none" sz="1600" b="1" i="0" u="none" baseline="0">
              <a:solidFill>
                <a:srgbClr val="333333"/>
              </a:solidFill>
              <a:latin typeface="Arial"/>
              <a:ea typeface="Arial"/>
              <a:cs typeface="Arial"/>
            </a:rPr>
            <a:t>
</a:t>
          </a:r>
          <a:r>
            <a:rPr lang="en-US" cap="none" sz="1600" b="1" i="0" u="none" baseline="0">
              <a:solidFill>
                <a:srgbClr val="333333"/>
              </a:solidFill>
              <a:latin typeface="Arial"/>
              <a:ea typeface="Arial"/>
              <a:cs typeface="Arial"/>
            </a:rPr>
            <a:t>-  For each new POI, complete the "DevelopmentCategory" sheet first
</a:t>
          </a:r>
          <a:r>
            <a:rPr lang="en-US" cap="none" sz="1600" b="1" i="0" u="none" baseline="0">
              <a:solidFill>
                <a:srgbClr val="333333"/>
              </a:solidFill>
              <a:latin typeface="Arial"/>
              <a:ea typeface="Arial"/>
              <a:cs typeface="Arial"/>
            </a:rPr>
            <a:t>   by completing all yellow input cells.
</a:t>
          </a:r>
          <a:r>
            <a:rPr lang="en-US" cap="none" sz="1600" b="1" i="0" u="none" baseline="0">
              <a:solidFill>
                <a:srgbClr val="333333"/>
              </a:solidFill>
              <a:latin typeface="Arial"/>
              <a:ea typeface="Arial"/>
              <a:cs typeface="Arial"/>
            </a:rPr>
            <a:t>- Then click “Re/Newdevelopment ESDv" button. </a:t>
          </a:r>
        </a:p>
      </xdr:txBody>
    </xdr:sp>
    <xdr:clientData fPrintsWithSheet="0"/>
  </xdr:twoCellAnchor>
  <xdr:twoCellAnchor>
    <xdr:from>
      <xdr:col>1</xdr:col>
      <xdr:colOff>971550</xdr:colOff>
      <xdr:row>24</xdr:row>
      <xdr:rowOff>76200</xdr:rowOff>
    </xdr:from>
    <xdr:to>
      <xdr:col>9</xdr:col>
      <xdr:colOff>266700</xdr:colOff>
      <xdr:row>27</xdr:row>
      <xdr:rowOff>123825</xdr:rowOff>
    </xdr:to>
    <xdr:sp>
      <xdr:nvSpPr>
        <xdr:cNvPr id="5" name="TextBox 20"/>
        <xdr:cNvSpPr txBox="1">
          <a:spLocks noChangeArrowheads="1"/>
        </xdr:cNvSpPr>
      </xdr:nvSpPr>
      <xdr:spPr>
        <a:xfrm>
          <a:off x="1971675" y="8829675"/>
          <a:ext cx="7448550" cy="647700"/>
        </a:xfrm>
        <a:prstGeom prst="rect">
          <a:avLst/>
        </a:prstGeom>
        <a:solidFill>
          <a:srgbClr val="00FFFF"/>
        </a:solidFill>
        <a:ln w="9525" cmpd="sng">
          <a:solidFill>
            <a:srgbClr val="10253F"/>
          </a:solidFill>
          <a:headEnd type="none"/>
          <a:tailEnd type="none"/>
        </a:ln>
      </xdr:spPr>
      <xdr:txBody>
        <a:bodyPr vertOverflow="clip" wrap="square" lIns="91440" tIns="0" rIns="91440" bIns="0" anchor="ctr"/>
        <a:p>
          <a:pPr algn="l">
            <a:defRPr/>
          </a:pPr>
          <a:r>
            <a:rPr lang="en-US" cap="none" sz="1600" b="1" i="0" u="none" baseline="0">
              <a:solidFill>
                <a:srgbClr val="333333"/>
              </a:solidFill>
            </a:rPr>
            <a:t>This SWM calculator is based on the MDE’s Stormwater Management (SWM) Overview for State and Federal Projects.</a:t>
          </a:r>
        </a:p>
      </xdr:txBody>
    </xdr:sp>
    <xdr:clientData fPrintsWithSheet="0"/>
  </xdr:twoCellAnchor>
  <xdr:oneCellAnchor>
    <xdr:from>
      <xdr:col>10</xdr:col>
      <xdr:colOff>76200</xdr:colOff>
      <xdr:row>3</xdr:row>
      <xdr:rowOff>0</xdr:rowOff>
    </xdr:from>
    <xdr:ext cx="1371600" cy="904875"/>
    <xdr:sp macro="[0]!Macro1">
      <xdr:nvSpPr>
        <xdr:cNvPr id="6" name="AutoShape 27"/>
        <xdr:cNvSpPr>
          <a:spLocks noChangeAspect="1"/>
        </xdr:cNvSpPr>
      </xdr:nvSpPr>
      <xdr:spPr>
        <a:xfrm>
          <a:off x="10344150" y="1228725"/>
          <a:ext cx="1371600" cy="904875"/>
        </a:xfrm>
        <a:prstGeom prst="bevel">
          <a:avLst/>
        </a:prstGeom>
        <a:gradFill rotWithShape="1">
          <a:gsLst>
            <a:gs pos="0">
              <a:srgbClr val="ECCBCA"/>
            </a:gs>
            <a:gs pos="17000">
              <a:srgbClr val="E3B0AF"/>
            </a:gs>
            <a:gs pos="25999">
              <a:srgbClr val="E3B0AF"/>
            </a:gs>
            <a:gs pos="100000">
              <a:srgbClr val="FCF6F6"/>
            </a:gs>
          </a:gsLst>
          <a:path path="rect">
            <a:fillToRect l="50000" t="50000" r="50000" b="50000"/>
          </a:path>
        </a:gradFill>
        <a:ln w="12700" cmpd="sng">
          <a:solidFill>
            <a:srgbClr val="000080"/>
          </a:solidFill>
          <a:headEnd type="none"/>
          <a:tailEnd type="none"/>
        </a:ln>
      </xdr:spPr>
      <xdr:txBody>
        <a:bodyPr vertOverflow="clip" wrap="square" lIns="27432" tIns="22860" rIns="27432" bIns="22860" anchor="ctr"/>
        <a:p>
          <a:pPr algn="ctr">
            <a:defRPr/>
          </a:pPr>
          <a:r>
            <a:rPr lang="en-US" cap="none" sz="1200" b="1" i="0" u="none" baseline="0">
              <a:solidFill>
                <a:srgbClr val="333300"/>
              </a:solidFill>
            </a:rPr>
            <a:t>Clear Input Cells</a:t>
          </a:r>
        </a:p>
      </xdr:txBody>
    </xdr:sp>
    <xdr:clientData fPrintsWithSheet="0"/>
  </xdr:oneCellAnchor>
  <xdr:twoCellAnchor editAs="oneCell">
    <xdr:from>
      <xdr:col>1</xdr:col>
      <xdr:colOff>28575</xdr:colOff>
      <xdr:row>3</xdr:row>
      <xdr:rowOff>333375</xdr:rowOff>
    </xdr:from>
    <xdr:to>
      <xdr:col>2</xdr:col>
      <xdr:colOff>542925</xdr:colOff>
      <xdr:row>6</xdr:row>
      <xdr:rowOff>400050</xdr:rowOff>
    </xdr:to>
    <xdr:pic>
      <xdr:nvPicPr>
        <xdr:cNvPr id="7" name="Picture 2"/>
        <xdr:cNvPicPr preferRelativeResize="1">
          <a:picLocks noChangeAspect="1"/>
        </xdr:cNvPicPr>
      </xdr:nvPicPr>
      <xdr:blipFill>
        <a:blip r:embed="rId1"/>
        <a:stretch>
          <a:fillRect/>
        </a:stretch>
      </xdr:blipFill>
      <xdr:spPr>
        <a:xfrm>
          <a:off x="1028700" y="1562100"/>
          <a:ext cx="15335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438150</xdr:colOff>
      <xdr:row>4</xdr:row>
      <xdr:rowOff>104775</xdr:rowOff>
    </xdr:from>
    <xdr:ext cx="1390650" cy="914400"/>
    <xdr:sp macro="[0]!Macro3">
      <xdr:nvSpPr>
        <xdr:cNvPr id="1" name="AutoShape 27"/>
        <xdr:cNvSpPr>
          <a:spLocks noChangeAspect="1"/>
        </xdr:cNvSpPr>
      </xdr:nvSpPr>
      <xdr:spPr>
        <a:xfrm>
          <a:off x="12801600" y="1724025"/>
          <a:ext cx="1390650" cy="914400"/>
        </a:xfrm>
        <a:prstGeom prst="bevel">
          <a:avLst/>
        </a:prstGeom>
        <a:gradFill rotWithShape="1">
          <a:gsLst>
            <a:gs pos="0">
              <a:srgbClr val="ECCBCA"/>
            </a:gs>
            <a:gs pos="17000">
              <a:srgbClr val="E3B0AF"/>
            </a:gs>
            <a:gs pos="25999">
              <a:srgbClr val="E3B0AF"/>
            </a:gs>
            <a:gs pos="100000">
              <a:srgbClr val="FCF6F6"/>
            </a:gs>
          </a:gsLst>
          <a:path path="rect">
            <a:fillToRect l="50000" t="50000" r="50000" b="50000"/>
          </a:path>
        </a:gradFill>
        <a:ln w="12700" cmpd="sng">
          <a:solidFill>
            <a:srgbClr val="000080"/>
          </a:solidFill>
          <a:headEnd type="none"/>
          <a:tailEnd type="none"/>
        </a:ln>
      </xdr:spPr>
      <xdr:txBody>
        <a:bodyPr vertOverflow="clip" wrap="square" lIns="27432" tIns="22860" rIns="27432" bIns="22860" anchor="ctr"/>
        <a:p>
          <a:pPr algn="ctr">
            <a:defRPr/>
          </a:pPr>
          <a:r>
            <a:rPr lang="en-US" cap="none" sz="1200" b="1" i="0" u="none" baseline="0">
              <a:solidFill>
                <a:srgbClr val="333300"/>
              </a:solidFill>
            </a:rPr>
            <a:t>Development Category</a:t>
          </a:r>
        </a:p>
      </xdr:txBody>
    </xdr:sp>
    <xdr:clientData fPrintsWithSheet="0"/>
  </xdr:oneCellAnchor>
  <xdr:oneCellAnchor>
    <xdr:from>
      <xdr:col>52</xdr:col>
      <xdr:colOff>161925</xdr:colOff>
      <xdr:row>11</xdr:row>
      <xdr:rowOff>0</xdr:rowOff>
    </xdr:from>
    <xdr:ext cx="0" cy="171450"/>
    <xdr:sp fLocksText="0">
      <xdr:nvSpPr>
        <xdr:cNvPr id="2" name="TextBox 1"/>
        <xdr:cNvSpPr txBox="1">
          <a:spLocks noChangeArrowheads="1"/>
        </xdr:cNvSpPr>
      </xdr:nvSpPr>
      <xdr:spPr>
        <a:xfrm>
          <a:off x="30841950" y="4152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30</xdr:col>
      <xdr:colOff>533400</xdr:colOff>
      <xdr:row>54</xdr:row>
      <xdr:rowOff>0</xdr:rowOff>
    </xdr:from>
    <xdr:ext cx="0" cy="171450"/>
    <xdr:sp fLocksText="0">
      <xdr:nvSpPr>
        <xdr:cNvPr id="3" name="TextBox 3"/>
        <xdr:cNvSpPr txBox="1">
          <a:spLocks noChangeArrowheads="1"/>
        </xdr:cNvSpPr>
      </xdr:nvSpPr>
      <xdr:spPr>
        <a:xfrm>
          <a:off x="12896850" y="202215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11</xdr:row>
      <xdr:rowOff>0</xdr:rowOff>
    </xdr:from>
    <xdr:ext cx="0" cy="171450"/>
    <xdr:sp fLocksText="0">
      <xdr:nvSpPr>
        <xdr:cNvPr id="4" name="TextBox 4"/>
        <xdr:cNvSpPr txBox="1">
          <a:spLocks noChangeArrowheads="1"/>
        </xdr:cNvSpPr>
      </xdr:nvSpPr>
      <xdr:spPr>
        <a:xfrm>
          <a:off x="30841950" y="41529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12</xdr:row>
      <xdr:rowOff>0</xdr:rowOff>
    </xdr:from>
    <xdr:ext cx="0" cy="171450"/>
    <xdr:sp fLocksText="0">
      <xdr:nvSpPr>
        <xdr:cNvPr id="5" name="TextBox 6"/>
        <xdr:cNvSpPr txBox="1">
          <a:spLocks noChangeArrowheads="1"/>
        </xdr:cNvSpPr>
      </xdr:nvSpPr>
      <xdr:spPr>
        <a:xfrm>
          <a:off x="30841950" y="4467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18</xdr:row>
      <xdr:rowOff>0</xdr:rowOff>
    </xdr:from>
    <xdr:ext cx="0" cy="171450"/>
    <xdr:sp fLocksText="0">
      <xdr:nvSpPr>
        <xdr:cNvPr id="6" name="TextBox 8"/>
        <xdr:cNvSpPr txBox="1">
          <a:spLocks noChangeArrowheads="1"/>
        </xdr:cNvSpPr>
      </xdr:nvSpPr>
      <xdr:spPr>
        <a:xfrm>
          <a:off x="30841950" y="6353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19</xdr:row>
      <xdr:rowOff>0</xdr:rowOff>
    </xdr:from>
    <xdr:ext cx="0" cy="171450"/>
    <xdr:sp fLocksText="0">
      <xdr:nvSpPr>
        <xdr:cNvPr id="7" name="TextBox 11"/>
        <xdr:cNvSpPr txBox="1">
          <a:spLocks noChangeArrowheads="1"/>
        </xdr:cNvSpPr>
      </xdr:nvSpPr>
      <xdr:spPr>
        <a:xfrm>
          <a:off x="30841950" y="6705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21</xdr:row>
      <xdr:rowOff>0</xdr:rowOff>
    </xdr:from>
    <xdr:ext cx="0" cy="171450"/>
    <xdr:sp fLocksText="0">
      <xdr:nvSpPr>
        <xdr:cNvPr id="8" name="TextBox 12"/>
        <xdr:cNvSpPr txBox="1">
          <a:spLocks noChangeArrowheads="1"/>
        </xdr:cNvSpPr>
      </xdr:nvSpPr>
      <xdr:spPr>
        <a:xfrm>
          <a:off x="30841950" y="77914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24</xdr:row>
      <xdr:rowOff>0</xdr:rowOff>
    </xdr:from>
    <xdr:ext cx="0" cy="171450"/>
    <xdr:sp fLocksText="0">
      <xdr:nvSpPr>
        <xdr:cNvPr id="9" name="TextBox 17"/>
        <xdr:cNvSpPr txBox="1">
          <a:spLocks noChangeArrowheads="1"/>
        </xdr:cNvSpPr>
      </xdr:nvSpPr>
      <xdr:spPr>
        <a:xfrm>
          <a:off x="30841950" y="102774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25</xdr:row>
      <xdr:rowOff>0</xdr:rowOff>
    </xdr:from>
    <xdr:ext cx="0" cy="171450"/>
    <xdr:sp fLocksText="0">
      <xdr:nvSpPr>
        <xdr:cNvPr id="10" name="TextBox 18"/>
        <xdr:cNvSpPr txBox="1">
          <a:spLocks noChangeArrowheads="1"/>
        </xdr:cNvSpPr>
      </xdr:nvSpPr>
      <xdr:spPr>
        <a:xfrm>
          <a:off x="30841950" y="10410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27</xdr:row>
      <xdr:rowOff>0</xdr:rowOff>
    </xdr:from>
    <xdr:ext cx="0" cy="171450"/>
    <xdr:sp fLocksText="0">
      <xdr:nvSpPr>
        <xdr:cNvPr id="11" name="TextBox 19"/>
        <xdr:cNvSpPr txBox="1">
          <a:spLocks noChangeArrowheads="1"/>
        </xdr:cNvSpPr>
      </xdr:nvSpPr>
      <xdr:spPr>
        <a:xfrm>
          <a:off x="30841950" y="11134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31</xdr:row>
      <xdr:rowOff>0</xdr:rowOff>
    </xdr:from>
    <xdr:ext cx="0" cy="171450"/>
    <xdr:sp fLocksText="0">
      <xdr:nvSpPr>
        <xdr:cNvPr id="12" name="TextBox 20"/>
        <xdr:cNvSpPr txBox="1">
          <a:spLocks noChangeArrowheads="1"/>
        </xdr:cNvSpPr>
      </xdr:nvSpPr>
      <xdr:spPr>
        <a:xfrm>
          <a:off x="30841950" y="124015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32</xdr:row>
      <xdr:rowOff>0</xdr:rowOff>
    </xdr:from>
    <xdr:ext cx="0" cy="171450"/>
    <xdr:sp fLocksText="0">
      <xdr:nvSpPr>
        <xdr:cNvPr id="13" name="TextBox 21"/>
        <xdr:cNvSpPr txBox="1">
          <a:spLocks noChangeArrowheads="1"/>
        </xdr:cNvSpPr>
      </xdr:nvSpPr>
      <xdr:spPr>
        <a:xfrm>
          <a:off x="30841950" y="12725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49</xdr:row>
      <xdr:rowOff>0</xdr:rowOff>
    </xdr:from>
    <xdr:ext cx="0" cy="171450"/>
    <xdr:sp fLocksText="0">
      <xdr:nvSpPr>
        <xdr:cNvPr id="14" name="TextBox 22"/>
        <xdr:cNvSpPr txBox="1">
          <a:spLocks noChangeArrowheads="1"/>
        </xdr:cNvSpPr>
      </xdr:nvSpPr>
      <xdr:spPr>
        <a:xfrm>
          <a:off x="30841950" y="1858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26</xdr:row>
      <xdr:rowOff>0</xdr:rowOff>
    </xdr:from>
    <xdr:ext cx="0" cy="171450"/>
    <xdr:sp fLocksText="0">
      <xdr:nvSpPr>
        <xdr:cNvPr id="15" name="TextBox 23"/>
        <xdr:cNvSpPr txBox="1">
          <a:spLocks noChangeArrowheads="1"/>
        </xdr:cNvSpPr>
      </xdr:nvSpPr>
      <xdr:spPr>
        <a:xfrm>
          <a:off x="30841950" y="10820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48</xdr:row>
      <xdr:rowOff>0</xdr:rowOff>
    </xdr:from>
    <xdr:ext cx="0" cy="171450"/>
    <xdr:sp fLocksText="0">
      <xdr:nvSpPr>
        <xdr:cNvPr id="16" name="TextBox 24"/>
        <xdr:cNvSpPr txBox="1">
          <a:spLocks noChangeArrowheads="1"/>
        </xdr:cNvSpPr>
      </xdr:nvSpPr>
      <xdr:spPr>
        <a:xfrm>
          <a:off x="30841950" y="18268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49</xdr:row>
      <xdr:rowOff>0</xdr:rowOff>
    </xdr:from>
    <xdr:ext cx="0" cy="171450"/>
    <xdr:sp fLocksText="0">
      <xdr:nvSpPr>
        <xdr:cNvPr id="17" name="TextBox 25"/>
        <xdr:cNvSpPr txBox="1">
          <a:spLocks noChangeArrowheads="1"/>
        </xdr:cNvSpPr>
      </xdr:nvSpPr>
      <xdr:spPr>
        <a:xfrm>
          <a:off x="30841950" y="1858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30</xdr:col>
      <xdr:colOff>533400</xdr:colOff>
      <xdr:row>70</xdr:row>
      <xdr:rowOff>0</xdr:rowOff>
    </xdr:from>
    <xdr:ext cx="0" cy="171450"/>
    <xdr:sp fLocksText="0">
      <xdr:nvSpPr>
        <xdr:cNvPr id="18" name="TextBox 30"/>
        <xdr:cNvSpPr txBox="1">
          <a:spLocks noChangeArrowheads="1"/>
        </xdr:cNvSpPr>
      </xdr:nvSpPr>
      <xdr:spPr>
        <a:xfrm>
          <a:off x="12896850" y="257460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66</xdr:row>
      <xdr:rowOff>0</xdr:rowOff>
    </xdr:from>
    <xdr:ext cx="0" cy="171450"/>
    <xdr:sp fLocksText="0">
      <xdr:nvSpPr>
        <xdr:cNvPr id="19" name="TextBox 31"/>
        <xdr:cNvSpPr txBox="1">
          <a:spLocks noChangeArrowheads="1"/>
        </xdr:cNvSpPr>
      </xdr:nvSpPr>
      <xdr:spPr>
        <a:xfrm>
          <a:off x="30841950" y="24298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65</xdr:row>
      <xdr:rowOff>0</xdr:rowOff>
    </xdr:from>
    <xdr:ext cx="0" cy="171450"/>
    <xdr:sp fLocksText="0">
      <xdr:nvSpPr>
        <xdr:cNvPr id="20" name="TextBox 32"/>
        <xdr:cNvSpPr txBox="1">
          <a:spLocks noChangeArrowheads="1"/>
        </xdr:cNvSpPr>
      </xdr:nvSpPr>
      <xdr:spPr>
        <a:xfrm>
          <a:off x="30841950" y="23983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oneCellAnchor>
    <xdr:from>
      <xdr:col>52</xdr:col>
      <xdr:colOff>161925</xdr:colOff>
      <xdr:row>66</xdr:row>
      <xdr:rowOff>0</xdr:rowOff>
    </xdr:from>
    <xdr:ext cx="0" cy="171450"/>
    <xdr:sp fLocksText="0">
      <xdr:nvSpPr>
        <xdr:cNvPr id="21" name="TextBox 33"/>
        <xdr:cNvSpPr txBox="1">
          <a:spLocks noChangeArrowheads="1"/>
        </xdr:cNvSpPr>
      </xdr:nvSpPr>
      <xdr:spPr>
        <a:xfrm>
          <a:off x="30841950" y="24298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Lucida Bright"/>
              <a:ea typeface="Lucida Bright"/>
              <a:cs typeface="Lucida Bright"/>
            </a:rPr>
            <a:t/>
          </a:r>
        </a:p>
      </xdr:txBody>
    </xdr:sp>
    <xdr:clientData/>
  </xdr:oneCellAnchor>
  <xdr:twoCellAnchor editAs="oneCell">
    <xdr:from>
      <xdr:col>1</xdr:col>
      <xdr:colOff>123825</xdr:colOff>
      <xdr:row>3</xdr:row>
      <xdr:rowOff>123825</xdr:rowOff>
    </xdr:from>
    <xdr:to>
      <xdr:col>5</xdr:col>
      <xdr:colOff>38100</xdr:colOff>
      <xdr:row>7</xdr:row>
      <xdr:rowOff>114300</xdr:rowOff>
    </xdr:to>
    <xdr:pic>
      <xdr:nvPicPr>
        <xdr:cNvPr id="22" name="Picture 9"/>
        <xdr:cNvPicPr preferRelativeResize="1">
          <a:picLocks noChangeAspect="1"/>
        </xdr:cNvPicPr>
      </xdr:nvPicPr>
      <xdr:blipFill>
        <a:blip r:embed="rId1"/>
        <a:stretch>
          <a:fillRect/>
        </a:stretch>
      </xdr:blipFill>
      <xdr:spPr>
        <a:xfrm>
          <a:off x="609600" y="1362075"/>
          <a:ext cx="15525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pageSetUpPr fitToPage="1"/>
  </sheetPr>
  <dimension ref="A1:AI25"/>
  <sheetViews>
    <sheetView showGridLines="0" tabSelected="1" workbookViewId="0" topLeftCell="A1">
      <selection activeCell="E5" sqref="E5:H5"/>
    </sheetView>
  </sheetViews>
  <sheetFormatPr defaultColWidth="8.796875" defaultRowHeight="15.75"/>
  <cols>
    <col min="1" max="1" width="10.5" style="0" bestFit="1" customWidth="1"/>
    <col min="2" max="3" width="10.69921875" style="0" customWidth="1"/>
    <col min="4" max="5" width="11.69921875" style="0" customWidth="1"/>
    <col min="6" max="6" width="5.69921875" style="0" customWidth="1"/>
    <col min="7" max="10" width="11.69921875" style="0" customWidth="1"/>
  </cols>
  <sheetData>
    <row r="1" spans="1:35" ht="17.25" thickBot="1" thickTop="1">
      <c r="A1" s="304">
        <v>43390</v>
      </c>
      <c r="B1" s="2"/>
      <c r="C1" s="3"/>
      <c r="D1" s="3"/>
      <c r="E1" s="3"/>
      <c r="F1" s="3"/>
      <c r="G1" s="3"/>
      <c r="H1" s="3"/>
      <c r="I1" s="3"/>
      <c r="J1" s="4"/>
      <c r="AF1" s="10" t="s">
        <v>6</v>
      </c>
      <c r="AH1" s="16">
        <f>IF(G14="","",IF(G14="Redevelopment",1,2))</f>
      </c>
      <c r="AI1" t="str">
        <f>LEFT(C7,3)</f>
        <v>MDE</v>
      </c>
    </row>
    <row r="2" spans="2:32" ht="42" customHeight="1" thickBot="1">
      <c r="B2" s="311" t="s">
        <v>90</v>
      </c>
      <c r="C2" s="312"/>
      <c r="D2" s="312"/>
      <c r="E2" s="312"/>
      <c r="F2" s="312"/>
      <c r="G2" s="312"/>
      <c r="H2" s="312"/>
      <c r="I2" s="312"/>
      <c r="J2" s="313"/>
      <c r="AF2" s="10" t="s">
        <v>7</v>
      </c>
    </row>
    <row r="3" spans="2:32" s="12" customFormat="1" ht="37.5" customHeight="1" thickBot="1">
      <c r="B3" s="311" t="s">
        <v>89</v>
      </c>
      <c r="C3" s="312"/>
      <c r="D3" s="312"/>
      <c r="E3" s="312"/>
      <c r="F3" s="312"/>
      <c r="G3" s="312"/>
      <c r="H3" s="312"/>
      <c r="I3" s="312"/>
      <c r="J3" s="313"/>
      <c r="AF3" s="10"/>
    </row>
    <row r="4" spans="2:32" ht="37.5" customHeight="1">
      <c r="B4" s="5"/>
      <c r="C4" s="1"/>
      <c r="D4" s="1"/>
      <c r="E4" s="1"/>
      <c r="F4" s="1"/>
      <c r="G4" s="1"/>
      <c r="H4" s="1"/>
      <c r="I4" s="206" t="s">
        <v>38</v>
      </c>
      <c r="J4" s="60"/>
      <c r="AF4" s="10" t="s">
        <v>8</v>
      </c>
    </row>
    <row r="5" spans="2:32" ht="37.5" customHeight="1">
      <c r="B5" s="5"/>
      <c r="C5" s="314" t="s">
        <v>57</v>
      </c>
      <c r="D5" s="314"/>
      <c r="E5" s="309"/>
      <c r="F5" s="309"/>
      <c r="G5" s="309"/>
      <c r="H5" s="309"/>
      <c r="I5" s="206" t="s">
        <v>39</v>
      </c>
      <c r="J5" s="61"/>
      <c r="AF5" s="10" t="s">
        <v>9</v>
      </c>
    </row>
    <row r="6" spans="2:32" ht="37.5" customHeight="1">
      <c r="B6" s="5"/>
      <c r="C6" s="318" t="s">
        <v>58</v>
      </c>
      <c r="D6" s="318"/>
      <c r="E6" s="310"/>
      <c r="F6" s="310"/>
      <c r="G6" s="310"/>
      <c r="H6" s="310"/>
      <c r="I6" s="206" t="s">
        <v>0</v>
      </c>
      <c r="J6" s="62"/>
      <c r="AF6" s="10" t="s">
        <v>10</v>
      </c>
    </row>
    <row r="7" spans="2:32" ht="37.5" customHeight="1">
      <c r="B7" s="5"/>
      <c r="C7" s="308" t="s">
        <v>197</v>
      </c>
      <c r="D7" s="308"/>
      <c r="E7" s="283"/>
      <c r="F7" s="284"/>
      <c r="G7" s="284"/>
      <c r="H7" s="284"/>
      <c r="I7" s="206" t="s">
        <v>84</v>
      </c>
      <c r="J7" s="61"/>
      <c r="AF7" s="10" t="s">
        <v>11</v>
      </c>
    </row>
    <row r="8" spans="2:32" ht="37.5" customHeight="1" thickBot="1">
      <c r="B8" s="9"/>
      <c r="C8" s="315"/>
      <c r="D8" s="315"/>
      <c r="E8" s="316"/>
      <c r="F8" s="317"/>
      <c r="G8" s="317"/>
      <c r="H8" s="317"/>
      <c r="I8" s="286" t="s">
        <v>86</v>
      </c>
      <c r="J8" s="63"/>
      <c r="AF8" s="10" t="s">
        <v>12</v>
      </c>
    </row>
    <row r="9" spans="2:32" ht="37.5" customHeight="1" thickBot="1" thickTop="1">
      <c r="B9" s="287" t="s">
        <v>85</v>
      </c>
      <c r="C9" s="289"/>
      <c r="D9" s="289"/>
      <c r="E9" s="289"/>
      <c r="F9" s="289"/>
      <c r="G9" s="289"/>
      <c r="H9" s="289"/>
      <c r="I9" s="288"/>
      <c r="J9" s="285" t="s">
        <v>199</v>
      </c>
      <c r="AF9" s="10" t="s">
        <v>13</v>
      </c>
    </row>
    <row r="10" spans="2:32" ht="37.5" customHeight="1">
      <c r="B10" s="290"/>
      <c r="C10" s="55"/>
      <c r="D10" s="55"/>
      <c r="E10" s="187" t="s">
        <v>5</v>
      </c>
      <c r="F10" s="307"/>
      <c r="G10" s="307"/>
      <c r="H10" s="307"/>
      <c r="I10" s="55"/>
      <c r="J10" s="291"/>
      <c r="AF10" s="10" t="s">
        <v>14</v>
      </c>
    </row>
    <row r="11" spans="2:32" ht="37.5" customHeight="1">
      <c r="B11" s="290"/>
      <c r="C11" s="55"/>
      <c r="D11" s="55"/>
      <c r="E11" s="187" t="s">
        <v>1</v>
      </c>
      <c r="F11" s="196" t="s">
        <v>176</v>
      </c>
      <c r="G11" s="294"/>
      <c r="H11" s="214" t="s">
        <v>2</v>
      </c>
      <c r="I11" s="293"/>
      <c r="J11" s="291"/>
      <c r="AF11" s="10" t="s">
        <v>15</v>
      </c>
    </row>
    <row r="12" spans="2:32" ht="37.5" customHeight="1">
      <c r="B12" s="290"/>
      <c r="C12" s="55"/>
      <c r="D12" s="55"/>
      <c r="E12" s="187" t="s">
        <v>3</v>
      </c>
      <c r="F12" s="295" t="s">
        <v>177</v>
      </c>
      <c r="G12" s="294"/>
      <c r="H12" s="214" t="s">
        <v>2</v>
      </c>
      <c r="I12" s="293"/>
      <c r="J12" s="291"/>
      <c r="AF12" s="10" t="s">
        <v>54</v>
      </c>
    </row>
    <row r="13" spans="2:32" ht="37.5" customHeight="1" thickBot="1">
      <c r="B13" s="290"/>
      <c r="C13" s="55"/>
      <c r="D13" s="55"/>
      <c r="E13" s="56" t="s">
        <v>87</v>
      </c>
      <c r="F13" s="196" t="s">
        <v>4</v>
      </c>
      <c r="G13" s="296">
        <f>IF(G11="","",G12/G11)</f>
      </c>
      <c r="H13" s="297">
        <f>IF(G11="","",IF(OR(G13=0.4,G13&lt;0.4),"&lt;=40%","&gt;40%"))</f>
      </c>
      <c r="I13" s="298" t="str">
        <f>"="&amp;" "&amp;"("&amp;G12&amp;" "&amp;"/"&amp;" "&amp;G11&amp;")"&amp;" "&amp;"x"&amp;" "&amp;100</f>
        <v>= ( / ) x 100</v>
      </c>
      <c r="J13" s="291"/>
      <c r="AF13" s="10" t="s">
        <v>16</v>
      </c>
    </row>
    <row r="14" spans="2:32" ht="37.5" customHeight="1" thickBot="1">
      <c r="B14" s="292"/>
      <c r="C14" s="293"/>
      <c r="D14" s="293"/>
      <c r="E14" s="278" t="s">
        <v>47</v>
      </c>
      <c r="F14" s="57"/>
      <c r="G14" s="305">
        <f>IF(G11="","",IF(G13&lt;=40%,"New Development","Redevelopment"))</f>
      </c>
      <c r="H14" s="306"/>
      <c r="I14" s="55"/>
      <c r="J14" s="291"/>
      <c r="AF14" s="10" t="s">
        <v>17</v>
      </c>
    </row>
    <row r="15" spans="2:32" ht="37.5" customHeight="1" thickBot="1">
      <c r="B15" s="6"/>
      <c r="C15" s="7"/>
      <c r="D15" s="7"/>
      <c r="E15" s="7"/>
      <c r="F15" s="7"/>
      <c r="G15" s="7"/>
      <c r="H15" s="7"/>
      <c r="I15" s="7"/>
      <c r="J15" s="8"/>
      <c r="AF15" s="10" t="s">
        <v>18</v>
      </c>
    </row>
    <row r="16" ht="16.5" thickTop="1">
      <c r="AF16" s="10" t="s">
        <v>19</v>
      </c>
    </row>
    <row r="17" ht="15.75">
      <c r="AF17" s="10" t="s">
        <v>20</v>
      </c>
    </row>
    <row r="18" ht="15.75">
      <c r="AF18" s="10" t="s">
        <v>21</v>
      </c>
    </row>
    <row r="19" ht="15.75">
      <c r="AF19" s="10" t="s">
        <v>53</v>
      </c>
    </row>
    <row r="20" ht="15.75">
      <c r="AF20" s="10" t="s">
        <v>22</v>
      </c>
    </row>
    <row r="21" ht="15.75">
      <c r="AF21" s="10" t="s">
        <v>23</v>
      </c>
    </row>
    <row r="22" ht="15.75">
      <c r="AF22" s="10" t="s">
        <v>24</v>
      </c>
    </row>
    <row r="23" ht="15.75">
      <c r="AF23" s="10" t="s">
        <v>25</v>
      </c>
    </row>
    <row r="24" ht="15.75">
      <c r="AF24" s="10" t="s">
        <v>26</v>
      </c>
    </row>
    <row r="25" ht="15.75">
      <c r="AF25" s="10" t="s">
        <v>27</v>
      </c>
    </row>
  </sheetData>
  <sheetProtection password="F4D4" sheet="1"/>
  <mergeCells count="11">
    <mergeCell ref="B2:J2"/>
    <mergeCell ref="C5:D5"/>
    <mergeCell ref="C8:D8"/>
    <mergeCell ref="E8:H8"/>
    <mergeCell ref="C6:D6"/>
    <mergeCell ref="G14:H14"/>
    <mergeCell ref="F10:H10"/>
    <mergeCell ref="C7:D7"/>
    <mergeCell ref="E5:H5"/>
    <mergeCell ref="E6:H6"/>
    <mergeCell ref="B3:J3"/>
  </mergeCells>
  <dataValidations count="5">
    <dataValidation type="custom" showInputMessage="1" showErrorMessage="1" sqref="G11">
      <formula1>G11=ROUND(G11,2)</formula1>
    </dataValidation>
    <dataValidation type="list" allowBlank="1" showInputMessage="1" showErrorMessage="1" sqref="F10">
      <formula1>$AF$1:$AF$25</formula1>
    </dataValidation>
    <dataValidation type="custom" showInputMessage="1" showErrorMessage="1" error="Existing Impervious Surface cannot be greater than the SWM Study Area." sqref="G12">
      <formula1>AND(G12=ROUND(G12,2),G12&lt;=G11)</formula1>
    </dataValidation>
    <dataValidation type="custom" showInputMessage="1" showErrorMessage="1" error="For MDOT SHA projects,Follow 00-PR-0000 format.&#10;For State &amp; Federal Projects, Follow 00-SF-0000." sqref="E7">
      <formula1>OR(AND(AI1="PRD",LEN(E7)=10,COUNTIF(E7,"**-PR-****")),AND(AI1="MDE",LEN(E7)=10,COUNTIF(E7,"**-sf-****")))</formula1>
    </dataValidation>
    <dataValidation type="list" allowBlank="1" showInputMessage="1" showErrorMessage="1" sqref="C7:D7">
      <formula1>"MDE Tracking No.:,PRD Tracking No.:"</formula1>
    </dataValidation>
  </dataValidations>
  <printOptions/>
  <pageMargins left="0.95" right="0.45" top="0.75" bottom="0.75" header="0.3" footer="0.3"/>
  <pageSetup fitToHeight="1" fitToWidth="1" horizontalDpi="600" verticalDpi="600" orientation="portrait" scale="71" r:id="rId3"/>
  <headerFooter>
    <oddHeader>&amp;RPage 1 of 1</oddHeader>
    <oddFooter>&amp;CMDE - Development Classification</oddFooter>
  </headerFooter>
  <drawing r:id="rId1"/>
  <picture r:id="rId2"/>
</worksheet>
</file>

<file path=xl/worksheets/sheet2.xml><?xml version="1.0" encoding="utf-8"?>
<worksheet xmlns="http://schemas.openxmlformats.org/spreadsheetml/2006/main" xmlns:r="http://schemas.openxmlformats.org/officeDocument/2006/relationships">
  <sheetPr codeName="Sheet3"/>
  <dimension ref="A1:B20"/>
  <sheetViews>
    <sheetView zoomScalePageLayoutView="0" workbookViewId="0" topLeftCell="A7">
      <selection activeCell="A16" sqref="A16"/>
    </sheetView>
  </sheetViews>
  <sheetFormatPr defaultColWidth="8.796875" defaultRowHeight="15.75"/>
  <cols>
    <col min="1" max="1" width="32.296875" style="0" customWidth="1"/>
    <col min="2" max="2" width="70.3984375" style="0" customWidth="1"/>
  </cols>
  <sheetData>
    <row r="1" ht="15.75">
      <c r="A1" t="s">
        <v>62</v>
      </c>
    </row>
    <row r="3" ht="15.75">
      <c r="A3" t="s">
        <v>63</v>
      </c>
    </row>
    <row r="6" spans="1:2" ht="63">
      <c r="A6" s="65" t="s">
        <v>64</v>
      </c>
      <c r="B6" s="64" t="s">
        <v>65</v>
      </c>
    </row>
    <row r="7" ht="28.5" customHeight="1">
      <c r="A7" s="67" t="s">
        <v>69</v>
      </c>
    </row>
    <row r="8" spans="1:2" ht="15.75">
      <c r="A8" s="66" t="s">
        <v>70</v>
      </c>
      <c r="B8" t="s">
        <v>71</v>
      </c>
    </row>
    <row r="9" spans="1:2" ht="15.75">
      <c r="A9" s="66" t="s">
        <v>72</v>
      </c>
      <c r="B9" s="12" t="s">
        <v>78</v>
      </c>
    </row>
    <row r="10" spans="1:2" ht="15.75">
      <c r="A10" s="68" t="s">
        <v>73</v>
      </c>
      <c r="B10" t="s">
        <v>79</v>
      </c>
    </row>
    <row r="11" spans="1:2" ht="15.75">
      <c r="A11" s="68" t="s">
        <v>74</v>
      </c>
      <c r="B11" t="s">
        <v>80</v>
      </c>
    </row>
    <row r="12" spans="1:2" ht="15.75">
      <c r="A12" s="68" t="s">
        <v>75</v>
      </c>
      <c r="B12" t="s">
        <v>81</v>
      </c>
    </row>
    <row r="13" spans="1:2" ht="15.75">
      <c r="A13" s="68" t="s">
        <v>76</v>
      </c>
      <c r="B13" t="s">
        <v>82</v>
      </c>
    </row>
    <row r="14" spans="1:2" ht="15.75">
      <c r="A14" s="68" t="s">
        <v>77</v>
      </c>
      <c r="B14" s="12" t="s">
        <v>83</v>
      </c>
    </row>
    <row r="15" ht="30">
      <c r="A15" s="69" t="s">
        <v>46</v>
      </c>
    </row>
    <row r="16" ht="15.75">
      <c r="A16" s="56" t="s">
        <v>5</v>
      </c>
    </row>
    <row r="17" ht="15.75">
      <c r="A17" s="56" t="s">
        <v>1</v>
      </c>
    </row>
    <row r="18" ht="15.75">
      <c r="A18" s="56" t="s">
        <v>3</v>
      </c>
    </row>
    <row r="19" ht="15.75">
      <c r="A19" s="56" t="s">
        <v>37</v>
      </c>
    </row>
    <row r="20" ht="15.75">
      <c r="A20" s="56" t="s">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tabColor rgb="FFFFC000"/>
  </sheetPr>
  <dimension ref="A1:BN153"/>
  <sheetViews>
    <sheetView showGridLines="0" zoomScalePageLayoutView="50" workbookViewId="0" topLeftCell="H1">
      <selection activeCell="Q10" sqref="Q10:S10"/>
    </sheetView>
  </sheetViews>
  <sheetFormatPr defaultColWidth="8.796875" defaultRowHeight="15.75"/>
  <cols>
    <col min="1" max="1" width="5.09765625" style="0" customWidth="1"/>
    <col min="2" max="30" width="4.296875" style="151" customWidth="1"/>
    <col min="32" max="34" width="8.69921875" style="0" customWidth="1"/>
    <col min="35" max="37" width="8.69921875" style="12" customWidth="1"/>
    <col min="38" max="44" width="8.69921875" style="0" customWidth="1"/>
  </cols>
  <sheetData>
    <row r="1" spans="2:66" ht="19.5" customHeight="1" thickBot="1">
      <c r="B1" s="178"/>
      <c r="C1" s="178"/>
      <c r="D1" s="178"/>
      <c r="E1" s="178"/>
      <c r="F1" s="178"/>
      <c r="G1" s="179"/>
      <c r="H1" s="179"/>
      <c r="I1" s="179"/>
      <c r="J1" s="179"/>
      <c r="K1" s="179"/>
      <c r="L1" s="179"/>
      <c r="M1" s="179"/>
      <c r="N1" s="179"/>
      <c r="O1" s="179"/>
      <c r="P1" s="179"/>
      <c r="Q1" s="179"/>
      <c r="R1" s="179"/>
      <c r="S1" s="179"/>
      <c r="T1" s="179"/>
      <c r="U1" s="179"/>
      <c r="V1" s="179"/>
      <c r="W1" s="179"/>
      <c r="X1" s="179"/>
      <c r="Y1" s="179"/>
      <c r="Z1" s="178"/>
      <c r="AA1" s="178"/>
      <c r="AB1" s="178"/>
      <c r="AC1" s="178"/>
      <c r="AD1" s="178"/>
      <c r="AH1">
        <f>COUNTBLANK(Q12:Q20)</f>
        <v>8</v>
      </c>
      <c r="AL1" s="300" t="str">
        <f>"POI # "&amp;L6&amp;"
"&amp;K7&amp;" "&amp;L7</f>
        <v>POI # 
MDE Tracking No.: </v>
      </c>
      <c r="AX1" s="38" t="s">
        <v>36</v>
      </c>
      <c r="AY1" s="14">
        <f>IF(O56="","",IF(OR($Q$20="NO",$Q$20=""),O56,IF($Q$20="YES","")))</f>
      </c>
      <c r="AZ1" s="16">
        <f>DevelopmentCategory!AH1</f>
      </c>
      <c r="BD1" s="12"/>
      <c r="BE1" s="12"/>
      <c r="BF1" s="12"/>
      <c r="BG1" s="33"/>
      <c r="BH1" s="33"/>
      <c r="BI1" s="32"/>
      <c r="BJ1" s="32"/>
      <c r="BK1" s="17"/>
      <c r="BL1" s="17"/>
      <c r="BM1" s="18"/>
      <c r="BN1" s="18"/>
    </row>
    <row r="2" spans="2:66" ht="41.25" customHeight="1" thickBot="1" thickTop="1">
      <c r="B2" s="445" t="s">
        <v>88</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c r="AL2" s="299"/>
      <c r="AX2" s="38" t="s">
        <v>50</v>
      </c>
      <c r="AY2" s="14">
        <f>IF(O57="","",IF(OR($Q$20="NO",$Q$20=""),O57,IF($Q$20="YES","")))</f>
      </c>
      <c r="BA2" s="39"/>
      <c r="BB2" s="39"/>
      <c r="BC2" s="22"/>
      <c r="BD2" s="22"/>
      <c r="BE2" s="22"/>
      <c r="BF2" s="22"/>
      <c r="BG2" s="40"/>
      <c r="BH2" s="40"/>
      <c r="BI2" s="40"/>
      <c r="BJ2" s="40"/>
      <c r="BK2" s="17"/>
      <c r="BL2" s="17"/>
      <c r="BM2" s="18"/>
      <c r="BN2" s="18"/>
    </row>
    <row r="3" spans="2:66" s="12" customFormat="1" ht="36.75" customHeight="1" thickBot="1">
      <c r="B3" s="319" t="s">
        <v>91</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1"/>
      <c r="AX3" s="38"/>
      <c r="AY3" s="14"/>
      <c r="BA3" s="39"/>
      <c r="BB3" s="39"/>
      <c r="BC3" s="22"/>
      <c r="BD3" s="22"/>
      <c r="BE3" s="22"/>
      <c r="BF3" s="22"/>
      <c r="BG3" s="40"/>
      <c r="BH3" s="40"/>
      <c r="BI3" s="40"/>
      <c r="BJ3" s="40"/>
      <c r="BK3" s="17"/>
      <c r="BL3" s="17"/>
      <c r="BM3" s="18"/>
      <c r="BN3" s="18"/>
    </row>
    <row r="4" spans="2:66" ht="30" customHeight="1">
      <c r="B4" s="180"/>
      <c r="C4" s="178"/>
      <c r="D4" s="178"/>
      <c r="E4" s="178"/>
      <c r="F4" s="178"/>
      <c r="G4" s="74"/>
      <c r="H4" s="74"/>
      <c r="I4" s="74"/>
      <c r="J4" s="74"/>
      <c r="K4" s="74"/>
      <c r="L4" s="74"/>
      <c r="M4" s="74"/>
      <c r="N4" s="74"/>
      <c r="O4" s="74"/>
      <c r="P4" s="74"/>
      <c r="Q4" s="74"/>
      <c r="R4" s="74"/>
      <c r="S4" s="74"/>
      <c r="T4" s="74"/>
      <c r="U4" s="74"/>
      <c r="V4" s="74"/>
      <c r="W4" s="74"/>
      <c r="X4" s="74"/>
      <c r="Y4" s="192"/>
      <c r="Z4" s="205"/>
      <c r="AA4" s="206" t="s">
        <v>38</v>
      </c>
      <c r="AB4" s="337">
        <f>IF(DevelopmentCategory!$E$5="","",DevelopmentCategory!J4)</f>
      </c>
      <c r="AC4" s="337"/>
      <c r="AD4" s="338"/>
      <c r="AY4" s="14">
        <f>IF(O58="","",IF(OR($Q$20="NO",$Q$20=""),O58,IF($Q$20="YES","")))</f>
      </c>
      <c r="BA4" s="39"/>
      <c r="BB4" s="39"/>
      <c r="BC4" s="39"/>
      <c r="BD4" s="39"/>
      <c r="BE4" s="39"/>
      <c r="BF4" s="41"/>
      <c r="BG4" s="40"/>
      <c r="BH4" s="40"/>
      <c r="BI4" s="40"/>
      <c r="BJ4" s="40"/>
      <c r="BK4" s="17"/>
      <c r="BL4" s="17"/>
      <c r="BM4" s="18"/>
      <c r="BN4" s="18"/>
    </row>
    <row r="5" spans="2:66" ht="30" customHeight="1">
      <c r="B5" s="180"/>
      <c r="C5" s="178"/>
      <c r="D5" s="178"/>
      <c r="E5" s="178"/>
      <c r="F5" s="178"/>
      <c r="G5" s="217"/>
      <c r="H5" s="217"/>
      <c r="I5" s="218"/>
      <c r="J5" s="218"/>
      <c r="K5" s="181" t="s">
        <v>61</v>
      </c>
      <c r="L5" s="448">
        <f>IF(DevelopmentCategory!E5="","",DevelopmentCategory!E5)</f>
      </c>
      <c r="M5" s="448"/>
      <c r="N5" s="448"/>
      <c r="O5" s="448"/>
      <c r="P5" s="448"/>
      <c r="Q5" s="448"/>
      <c r="R5" s="448"/>
      <c r="S5" s="448"/>
      <c r="T5" s="448"/>
      <c r="U5" s="448"/>
      <c r="V5" s="448"/>
      <c r="W5" s="448"/>
      <c r="X5" s="448"/>
      <c r="Y5" s="207"/>
      <c r="Z5" s="208"/>
      <c r="AA5" s="206" t="s">
        <v>39</v>
      </c>
      <c r="AB5" s="337">
        <f>IF(DevelopmentCategory!$J$5="","",DevelopmentCategory!J5)</f>
      </c>
      <c r="AC5" s="337"/>
      <c r="AD5" s="338"/>
      <c r="AY5" s="14">
        <f>IF(O59="","",IF(OR($Q$20="NO",$Q$20=""),O59,IF($Q$20="YES","")))</f>
      </c>
      <c r="BA5" s="39"/>
      <c r="BB5" s="39"/>
      <c r="BC5" s="39"/>
      <c r="BD5" s="39"/>
      <c r="BE5" s="39"/>
      <c r="BF5" s="41"/>
      <c r="BG5" s="40"/>
      <c r="BH5" s="40"/>
      <c r="BI5" s="40"/>
      <c r="BJ5" s="40"/>
      <c r="BK5" s="17"/>
      <c r="BL5" s="17"/>
      <c r="BM5" s="18"/>
      <c r="BN5" s="18"/>
    </row>
    <row r="6" spans="2:66" ht="30" customHeight="1">
      <c r="B6" s="180"/>
      <c r="C6" s="178"/>
      <c r="D6" s="178"/>
      <c r="E6" s="178"/>
      <c r="F6" s="192"/>
      <c r="G6" s="219"/>
      <c r="H6" s="218"/>
      <c r="I6" s="218"/>
      <c r="J6" s="218"/>
      <c r="K6" s="181" t="s">
        <v>58</v>
      </c>
      <c r="L6" s="449">
        <f>IF(DevelopmentCategory!E6="","",DevelopmentCategory!E6)</f>
      </c>
      <c r="M6" s="449"/>
      <c r="N6" s="449"/>
      <c r="O6" s="449"/>
      <c r="P6" s="449"/>
      <c r="Q6" s="449"/>
      <c r="R6" s="449"/>
      <c r="S6" s="449"/>
      <c r="T6" s="449"/>
      <c r="U6" s="449"/>
      <c r="V6" s="449"/>
      <c r="W6" s="449"/>
      <c r="X6" s="449"/>
      <c r="Y6" s="207"/>
      <c r="Z6" s="208"/>
      <c r="AA6" s="206" t="s">
        <v>0</v>
      </c>
      <c r="AB6" s="339">
        <f>IF(DevelopmentCategory!$J$5="","",DevelopmentCategory!J6)</f>
      </c>
      <c r="AC6" s="339"/>
      <c r="AD6" s="340"/>
      <c r="AX6" s="11"/>
      <c r="BA6" s="40"/>
      <c r="BB6" s="42"/>
      <c r="BC6" s="43"/>
      <c r="BD6" s="44"/>
      <c r="BE6" s="42"/>
      <c r="BF6" s="43"/>
      <c r="BG6" s="45"/>
      <c r="BH6" s="45"/>
      <c r="BI6" s="43"/>
      <c r="BJ6" s="42"/>
      <c r="BK6" s="17"/>
      <c r="BL6" s="17"/>
      <c r="BM6" s="18"/>
      <c r="BN6" s="18"/>
    </row>
    <row r="7" spans="2:66" ht="30" customHeight="1" thickBot="1">
      <c r="B7" s="180"/>
      <c r="C7" s="178"/>
      <c r="D7" s="178"/>
      <c r="E7" s="178"/>
      <c r="F7" s="178"/>
      <c r="G7" s="74"/>
      <c r="H7" s="74"/>
      <c r="I7" s="182"/>
      <c r="J7" s="182"/>
      <c r="K7" s="181" t="str">
        <f>DevelopmentCategory!C7</f>
        <v>MDE Tracking No.:</v>
      </c>
      <c r="L7" s="346">
        <f>IF(DevelopmentCategory!E7="","",DevelopmentCategory!E7)</f>
      </c>
      <c r="M7" s="346"/>
      <c r="N7" s="346"/>
      <c r="O7" s="211"/>
      <c r="P7" s="211"/>
      <c r="Q7" s="211"/>
      <c r="R7" s="211"/>
      <c r="S7" s="211"/>
      <c r="T7" s="211"/>
      <c r="U7" s="211"/>
      <c r="V7" s="211"/>
      <c r="W7" s="211"/>
      <c r="X7" s="211"/>
      <c r="Y7" s="207"/>
      <c r="Z7" s="208"/>
      <c r="AA7" s="206" t="s">
        <v>84</v>
      </c>
      <c r="AB7" s="337">
        <f>IF(DevelopmentCategory!$J$5="","",DevelopmentCategory!J7)</f>
      </c>
      <c r="AC7" s="337"/>
      <c r="AD7" s="338"/>
      <c r="BA7" s="40"/>
      <c r="BB7" s="40"/>
      <c r="BC7" s="40"/>
      <c r="BD7" s="46"/>
      <c r="BE7" s="47"/>
      <c r="BF7" s="47"/>
      <c r="BG7" s="48"/>
      <c r="BH7" s="49"/>
      <c r="BI7" s="48"/>
      <c r="BJ7" s="49"/>
      <c r="BK7" s="17"/>
      <c r="BL7" s="17"/>
      <c r="BM7" s="18"/>
      <c r="BN7" s="18"/>
    </row>
    <row r="8" spans="2:66" ht="30" customHeight="1" thickBot="1">
      <c r="B8" s="183"/>
      <c r="C8" s="184"/>
      <c r="D8" s="184"/>
      <c r="E8" s="184"/>
      <c r="F8" s="184"/>
      <c r="G8" s="184"/>
      <c r="H8" s="184"/>
      <c r="I8" s="184"/>
      <c r="J8" s="184"/>
      <c r="K8" s="184"/>
      <c r="L8" s="209"/>
      <c r="M8" s="209"/>
      <c r="N8" s="343">
        <f>IF(DevelopmentCategory!AH1=1,"Redevelopment POI",IF(DevelopmentCategory!AH1=2,"New Development POI",""))</f>
      </c>
      <c r="O8" s="344"/>
      <c r="P8" s="344"/>
      <c r="Q8" s="344"/>
      <c r="R8" s="344"/>
      <c r="S8" s="344"/>
      <c r="T8" s="345"/>
      <c r="U8" s="209"/>
      <c r="V8" s="209"/>
      <c r="W8" s="209"/>
      <c r="X8" s="209"/>
      <c r="Y8" s="209"/>
      <c r="Z8" s="209"/>
      <c r="AA8" s="210" t="s">
        <v>86</v>
      </c>
      <c r="AB8" s="341">
        <f>IF(DevelopmentCategory!$J$5="","",DevelopmentCategory!J8)</f>
      </c>
      <c r="AC8" s="341"/>
      <c r="AD8" s="342"/>
      <c r="BA8" s="40"/>
      <c r="BB8" s="40"/>
      <c r="BC8" s="50"/>
      <c r="BD8" s="46"/>
      <c r="BE8" s="47"/>
      <c r="BF8" s="47"/>
      <c r="BG8" s="49"/>
      <c r="BH8" s="49"/>
      <c r="BI8" s="49"/>
      <c r="BJ8" s="49"/>
      <c r="BK8" s="17"/>
      <c r="BL8" s="17"/>
      <c r="BM8" s="18"/>
      <c r="BN8" s="18"/>
    </row>
    <row r="9" spans="2:66" ht="30" customHeight="1" thickBot="1" thickTop="1">
      <c r="B9" s="203" t="s">
        <v>66</v>
      </c>
      <c r="C9" s="204"/>
      <c r="D9" s="204"/>
      <c r="E9" s="204"/>
      <c r="F9" s="204"/>
      <c r="G9" s="204"/>
      <c r="H9" s="204"/>
      <c r="I9" s="204"/>
      <c r="J9" s="204"/>
      <c r="K9" s="71"/>
      <c r="L9" s="72"/>
      <c r="M9" s="72"/>
      <c r="N9" s="72"/>
      <c r="O9" s="72"/>
      <c r="P9" s="72"/>
      <c r="Q9" s="72"/>
      <c r="R9" s="72"/>
      <c r="S9" s="72"/>
      <c r="T9" s="72"/>
      <c r="U9" s="72"/>
      <c r="V9" s="72"/>
      <c r="W9" s="72"/>
      <c r="X9" s="72"/>
      <c r="Y9" s="72"/>
      <c r="Z9" s="72"/>
      <c r="AA9" s="72"/>
      <c r="AB9" s="72"/>
      <c r="AC9" s="72"/>
      <c r="AD9" s="73"/>
      <c r="BA9" s="40"/>
      <c r="BB9" s="50"/>
      <c r="BC9" s="40"/>
      <c r="BD9" s="51"/>
      <c r="BE9" s="47"/>
      <c r="BF9" s="47"/>
      <c r="BG9" s="48"/>
      <c r="BH9" s="48"/>
      <c r="BI9" s="48"/>
      <c r="BJ9" s="48"/>
      <c r="BK9" s="17"/>
      <c r="BL9" s="17"/>
      <c r="BM9" s="18"/>
      <c r="BN9" s="18"/>
    </row>
    <row r="10" spans="2:66" s="12" customFormat="1" ht="24.75" customHeight="1" thickTop="1">
      <c r="B10" s="185"/>
      <c r="C10" s="185"/>
      <c r="D10" s="185"/>
      <c r="E10" s="185"/>
      <c r="F10" s="185"/>
      <c r="G10" s="185"/>
      <c r="H10" s="185"/>
      <c r="I10" s="185"/>
      <c r="J10" s="185"/>
      <c r="K10" s="185"/>
      <c r="L10" s="186"/>
      <c r="M10" s="186"/>
      <c r="N10" s="187" t="s">
        <v>183</v>
      </c>
      <c r="O10" s="333" t="s">
        <v>92</v>
      </c>
      <c r="P10" s="333"/>
      <c r="Q10" s="349"/>
      <c r="R10" s="349"/>
      <c r="S10" s="349"/>
      <c r="T10" s="197" t="s">
        <v>49</v>
      </c>
      <c r="U10" s="186"/>
      <c r="V10" s="347"/>
      <c r="W10" s="347"/>
      <c r="X10" s="347"/>
      <c r="Y10" s="347"/>
      <c r="Z10" s="347"/>
      <c r="AA10" s="347"/>
      <c r="AB10" s="347"/>
      <c r="AC10" s="347"/>
      <c r="AD10" s="347"/>
      <c r="BA10" s="40"/>
      <c r="BB10" s="50"/>
      <c r="BC10" s="40"/>
      <c r="BD10" s="51"/>
      <c r="BE10" s="47"/>
      <c r="BF10" s="47"/>
      <c r="BG10" s="48"/>
      <c r="BH10" s="48"/>
      <c r="BI10" s="48"/>
      <c r="BJ10" s="48"/>
      <c r="BK10" s="17"/>
      <c r="BL10" s="17"/>
      <c r="BM10" s="18"/>
      <c r="BN10" s="18"/>
    </row>
    <row r="11" spans="2:66" s="12" customFormat="1" ht="24.75" customHeight="1">
      <c r="B11" s="188"/>
      <c r="C11" s="188"/>
      <c r="D11" s="188"/>
      <c r="E11" s="188"/>
      <c r="F11" s="188"/>
      <c r="G11" s="188"/>
      <c r="H11" s="188"/>
      <c r="I11" s="188"/>
      <c r="J11" s="188"/>
      <c r="K11" s="188"/>
      <c r="L11" s="189"/>
      <c r="M11" s="189"/>
      <c r="N11" s="187" t="s">
        <v>184</v>
      </c>
      <c r="O11" s="333" t="s">
        <v>93</v>
      </c>
      <c r="P11" s="333"/>
      <c r="Q11" s="349"/>
      <c r="R11" s="349"/>
      <c r="S11" s="349"/>
      <c r="T11" s="197" t="s">
        <v>2</v>
      </c>
      <c r="U11" s="189"/>
      <c r="V11" s="348"/>
      <c r="W11" s="348"/>
      <c r="X11" s="348"/>
      <c r="Y11" s="348"/>
      <c r="Z11" s="348"/>
      <c r="AA11" s="348"/>
      <c r="AB11" s="348"/>
      <c r="AC11" s="348"/>
      <c r="AD11" s="348"/>
      <c r="BA11" s="40"/>
      <c r="BB11" s="50"/>
      <c r="BC11" s="40"/>
      <c r="BD11" s="51"/>
      <c r="BE11" s="47"/>
      <c r="BF11" s="47"/>
      <c r="BG11" s="48"/>
      <c r="BH11" s="48"/>
      <c r="BI11" s="48"/>
      <c r="BJ11" s="48"/>
      <c r="BK11" s="17"/>
      <c r="BL11" s="17"/>
      <c r="BM11" s="18"/>
      <c r="BN11" s="18"/>
    </row>
    <row r="12" spans="2:66" ht="24.75" customHeight="1">
      <c r="B12" s="190"/>
      <c r="C12" s="190"/>
      <c r="D12" s="190"/>
      <c r="E12" s="190"/>
      <c r="F12" s="190"/>
      <c r="G12" s="190"/>
      <c r="H12" s="190"/>
      <c r="I12" s="190"/>
      <c r="J12" s="190"/>
      <c r="K12" s="190"/>
      <c r="L12" s="191"/>
      <c r="M12" s="192"/>
      <c r="N12" s="187" t="s">
        <v>185</v>
      </c>
      <c r="O12" s="333" t="s">
        <v>94</v>
      </c>
      <c r="P12" s="333"/>
      <c r="Q12" s="349"/>
      <c r="R12" s="349"/>
      <c r="S12" s="349"/>
      <c r="T12" s="197" t="s">
        <v>103</v>
      </c>
      <c r="U12" s="197"/>
      <c r="V12" s="198"/>
      <c r="W12" s="199"/>
      <c r="X12" s="199"/>
      <c r="Y12" s="199"/>
      <c r="Z12" s="199"/>
      <c r="AA12" s="199"/>
      <c r="AB12" s="192"/>
      <c r="AC12" s="192"/>
      <c r="AD12" s="200"/>
      <c r="AF12" s="12"/>
      <c r="AG12" s="19"/>
      <c r="AH12" s="12"/>
      <c r="AL12" s="12"/>
      <c r="AM12" s="12"/>
      <c r="AN12" s="12"/>
      <c r="AO12" s="12"/>
      <c r="BA12" s="40"/>
      <c r="BB12" s="50"/>
      <c r="BC12" s="40"/>
      <c r="BD12" s="52"/>
      <c r="BE12" s="47"/>
      <c r="BF12" s="47"/>
      <c r="BG12" s="48"/>
      <c r="BH12" s="48"/>
      <c r="BI12" s="48"/>
      <c r="BJ12" s="48"/>
      <c r="BK12" s="17"/>
      <c r="BL12" s="17"/>
      <c r="BM12" s="18"/>
      <c r="BN12" s="18"/>
    </row>
    <row r="13" spans="2:66" ht="24.75" customHeight="1">
      <c r="B13" s="193"/>
      <c r="C13" s="193"/>
      <c r="D13" s="193"/>
      <c r="E13" s="193"/>
      <c r="F13" s="193"/>
      <c r="G13" s="193"/>
      <c r="H13" s="193"/>
      <c r="I13" s="193"/>
      <c r="J13" s="193"/>
      <c r="K13" s="193"/>
      <c r="L13" s="191"/>
      <c r="M13" s="192"/>
      <c r="N13" s="187" t="s">
        <v>186</v>
      </c>
      <c r="O13" s="333" t="s">
        <v>95</v>
      </c>
      <c r="P13" s="333"/>
      <c r="Q13" s="441"/>
      <c r="R13" s="441"/>
      <c r="S13" s="441"/>
      <c r="T13" s="197" t="s">
        <v>104</v>
      </c>
      <c r="U13" s="197"/>
      <c r="V13" s="199"/>
      <c r="W13" s="199"/>
      <c r="X13" s="199"/>
      <c r="Y13" s="199"/>
      <c r="Z13" s="199"/>
      <c r="AA13" s="199"/>
      <c r="AB13" s="192"/>
      <c r="AC13" s="192"/>
      <c r="AD13" s="200"/>
      <c r="AF13" s="12"/>
      <c r="AG13" s="19"/>
      <c r="AH13" s="12"/>
      <c r="AL13" s="12"/>
      <c r="AM13" s="12"/>
      <c r="AN13" s="12"/>
      <c r="AO13" s="12"/>
      <c r="BA13" s="40"/>
      <c r="BB13" s="50"/>
      <c r="BC13" s="50"/>
      <c r="BD13" s="52"/>
      <c r="BE13" s="47"/>
      <c r="BF13" s="47"/>
      <c r="BG13" s="49"/>
      <c r="BH13" s="48"/>
      <c r="BI13" s="49"/>
      <c r="BJ13" s="48"/>
      <c r="BK13" s="17"/>
      <c r="BL13" s="17"/>
      <c r="BM13" s="18"/>
      <c r="BN13" s="18"/>
    </row>
    <row r="14" spans="2:66" ht="24.75" customHeight="1">
      <c r="B14" s="194"/>
      <c r="C14" s="194"/>
      <c r="D14" s="194"/>
      <c r="E14" s="194"/>
      <c r="F14" s="194"/>
      <c r="G14" s="194"/>
      <c r="H14" s="194"/>
      <c r="I14" s="194"/>
      <c r="J14" s="194"/>
      <c r="K14" s="194"/>
      <c r="L14" s="195"/>
      <c r="M14" s="195"/>
      <c r="N14" s="187" t="s">
        <v>182</v>
      </c>
      <c r="O14" s="333" t="s">
        <v>96</v>
      </c>
      <c r="P14" s="333"/>
      <c r="Q14" s="415"/>
      <c r="R14" s="415"/>
      <c r="S14" s="415"/>
      <c r="T14" s="197" t="s">
        <v>105</v>
      </c>
      <c r="U14" s="197"/>
      <c r="V14" s="199"/>
      <c r="W14" s="199"/>
      <c r="X14" s="199"/>
      <c r="Y14" s="199"/>
      <c r="Z14" s="199"/>
      <c r="AA14" s="199"/>
      <c r="AB14" s="192"/>
      <c r="AC14" s="192"/>
      <c r="AD14" s="200"/>
      <c r="AF14" s="12"/>
      <c r="AG14" s="19"/>
      <c r="AH14" s="12"/>
      <c r="AL14" s="12"/>
      <c r="AM14" s="12"/>
      <c r="AN14" s="12"/>
      <c r="AO14" s="12"/>
      <c r="BA14" s="40"/>
      <c r="BB14" s="40"/>
      <c r="BC14" s="40"/>
      <c r="BD14" s="46"/>
      <c r="BE14" s="47"/>
      <c r="BF14" s="47"/>
      <c r="BG14" s="48"/>
      <c r="BH14" s="48"/>
      <c r="BI14" s="48"/>
      <c r="BJ14" s="48"/>
      <c r="BK14" s="17"/>
      <c r="BL14" s="17"/>
      <c r="BM14" s="18"/>
      <c r="BN14" s="18"/>
    </row>
    <row r="15" spans="2:66" s="12" customFormat="1" ht="24.75" customHeight="1">
      <c r="B15" s="194"/>
      <c r="C15" s="194"/>
      <c r="D15" s="194"/>
      <c r="E15" s="194"/>
      <c r="F15" s="194"/>
      <c r="G15" s="194"/>
      <c r="H15" s="194"/>
      <c r="I15" s="194"/>
      <c r="J15" s="194"/>
      <c r="K15" s="194"/>
      <c r="L15" s="195"/>
      <c r="M15" s="187"/>
      <c r="N15" s="187" t="s">
        <v>178</v>
      </c>
      <c r="O15" s="333" t="s">
        <v>97</v>
      </c>
      <c r="P15" s="333"/>
      <c r="Q15" s="415"/>
      <c r="R15" s="415"/>
      <c r="S15" s="415"/>
      <c r="T15" s="197" t="s">
        <v>106</v>
      </c>
      <c r="U15" s="197"/>
      <c r="V15" s="199"/>
      <c r="W15" s="199"/>
      <c r="X15" s="199"/>
      <c r="Y15" s="199"/>
      <c r="Z15" s="199"/>
      <c r="AA15" s="199"/>
      <c r="AB15" s="192"/>
      <c r="AC15" s="192"/>
      <c r="AD15" s="200"/>
      <c r="AG15" s="19"/>
      <c r="BA15" s="40"/>
      <c r="BB15" s="40"/>
      <c r="BC15" s="50"/>
      <c r="BD15" s="46"/>
      <c r="BE15" s="47"/>
      <c r="BF15" s="47"/>
      <c r="BG15" s="49"/>
      <c r="BH15" s="48"/>
      <c r="BI15" s="49"/>
      <c r="BJ15" s="48"/>
      <c r="BK15" s="17"/>
      <c r="BL15" s="17"/>
      <c r="BM15" s="18"/>
      <c r="BN15" s="18"/>
    </row>
    <row r="16" spans="2:66" s="12" customFormat="1" ht="24.75" customHeight="1">
      <c r="B16" s="194"/>
      <c r="C16" s="194"/>
      <c r="D16" s="194"/>
      <c r="E16" s="194"/>
      <c r="F16" s="194"/>
      <c r="G16" s="194"/>
      <c r="H16" s="194"/>
      <c r="I16" s="194"/>
      <c r="J16" s="194"/>
      <c r="K16" s="194"/>
      <c r="L16" s="195"/>
      <c r="M16" s="187"/>
      <c r="N16" s="187" t="s">
        <v>179</v>
      </c>
      <c r="O16" s="333" t="s">
        <v>98</v>
      </c>
      <c r="P16" s="333"/>
      <c r="Q16" s="350"/>
      <c r="R16" s="350"/>
      <c r="S16" s="350"/>
      <c r="T16" s="197" t="s">
        <v>43</v>
      </c>
      <c r="U16" s="197"/>
      <c r="V16" s="199"/>
      <c r="W16" s="199"/>
      <c r="X16" s="199"/>
      <c r="Y16" s="199"/>
      <c r="Z16" s="199"/>
      <c r="AA16" s="199"/>
      <c r="AB16" s="192"/>
      <c r="AC16" s="192"/>
      <c r="AD16" s="200"/>
      <c r="AG16" s="19"/>
      <c r="BA16" s="40"/>
      <c r="BB16" s="40"/>
      <c r="BC16" s="50"/>
      <c r="BD16" s="46"/>
      <c r="BE16" s="47"/>
      <c r="BF16" s="47"/>
      <c r="BG16" s="49"/>
      <c r="BH16" s="48"/>
      <c r="BI16" s="49"/>
      <c r="BJ16" s="48"/>
      <c r="BK16" s="17"/>
      <c r="BL16" s="17"/>
      <c r="BM16" s="18"/>
      <c r="BN16" s="18"/>
    </row>
    <row r="17" spans="2:66" s="12" customFormat="1" ht="24.75" customHeight="1">
      <c r="B17" s="194"/>
      <c r="C17" s="194"/>
      <c r="D17" s="194"/>
      <c r="E17" s="194"/>
      <c r="F17" s="194"/>
      <c r="G17" s="194"/>
      <c r="H17" s="194"/>
      <c r="I17" s="194"/>
      <c r="J17" s="194"/>
      <c r="K17" s="194"/>
      <c r="L17" s="195"/>
      <c r="M17" s="187"/>
      <c r="N17" s="187" t="s">
        <v>180</v>
      </c>
      <c r="O17" s="333" t="s">
        <v>99</v>
      </c>
      <c r="P17" s="333"/>
      <c r="Q17" s="350"/>
      <c r="R17" s="350"/>
      <c r="S17" s="350"/>
      <c r="T17" s="197" t="s">
        <v>43</v>
      </c>
      <c r="U17" s="197"/>
      <c r="V17" s="199"/>
      <c r="W17" s="199"/>
      <c r="X17" s="199"/>
      <c r="Y17" s="199"/>
      <c r="Z17" s="199"/>
      <c r="AA17" s="199"/>
      <c r="AB17" s="192"/>
      <c r="AC17" s="192"/>
      <c r="AD17" s="200"/>
      <c r="AG17" s="19"/>
      <c r="BA17" s="40"/>
      <c r="BB17" s="40"/>
      <c r="BC17" s="50"/>
      <c r="BD17" s="46"/>
      <c r="BE17" s="47"/>
      <c r="BF17" s="47"/>
      <c r="BG17" s="49"/>
      <c r="BH17" s="48"/>
      <c r="BI17" s="49"/>
      <c r="BJ17" s="48"/>
      <c r="BK17" s="17"/>
      <c r="BL17" s="17"/>
      <c r="BM17" s="18"/>
      <c r="BN17" s="18"/>
    </row>
    <row r="18" spans="2:66" ht="24.75" customHeight="1">
      <c r="B18" s="194"/>
      <c r="C18" s="194"/>
      <c r="D18" s="194"/>
      <c r="E18" s="194"/>
      <c r="F18" s="194"/>
      <c r="G18" s="194"/>
      <c r="H18" s="194"/>
      <c r="I18" s="194"/>
      <c r="J18" s="194"/>
      <c r="K18" s="194"/>
      <c r="L18" s="195"/>
      <c r="M18" s="195"/>
      <c r="N18" s="187" t="s">
        <v>60</v>
      </c>
      <c r="O18" s="333" t="s">
        <v>100</v>
      </c>
      <c r="P18" s="333"/>
      <c r="Q18" s="415"/>
      <c r="R18" s="415"/>
      <c r="S18" s="415"/>
      <c r="T18" s="197" t="s">
        <v>107</v>
      </c>
      <c r="U18" s="197"/>
      <c r="V18" s="199"/>
      <c r="W18" s="199"/>
      <c r="X18" s="199"/>
      <c r="Y18" s="199"/>
      <c r="Z18" s="199"/>
      <c r="AA18" s="199"/>
      <c r="AB18" s="192"/>
      <c r="AC18" s="192"/>
      <c r="AD18" s="200"/>
      <c r="AF18" s="12"/>
      <c r="AG18" s="19"/>
      <c r="AH18" s="12"/>
      <c r="AL18" s="12"/>
      <c r="AM18" s="12"/>
      <c r="AN18" s="12"/>
      <c r="AO18" s="12"/>
      <c r="BA18" s="40"/>
      <c r="BB18" s="50"/>
      <c r="BC18" s="40"/>
      <c r="BD18" s="51"/>
      <c r="BE18" s="47"/>
      <c r="BF18" s="47"/>
      <c r="BG18" s="48"/>
      <c r="BH18" s="48"/>
      <c r="BI18" s="48"/>
      <c r="BJ18" s="48"/>
      <c r="BK18" s="17"/>
      <c r="BL18" s="17"/>
      <c r="BM18" s="18"/>
      <c r="BN18" s="18"/>
    </row>
    <row r="19" spans="2:62" ht="27.75" customHeight="1">
      <c r="B19" s="334" t="s">
        <v>181</v>
      </c>
      <c r="C19" s="334"/>
      <c r="D19" s="334"/>
      <c r="E19" s="334"/>
      <c r="F19" s="334"/>
      <c r="G19" s="334"/>
      <c r="H19" s="334"/>
      <c r="I19" s="334"/>
      <c r="J19" s="334"/>
      <c r="K19" s="334"/>
      <c r="L19" s="334"/>
      <c r="M19" s="334"/>
      <c r="N19" s="334"/>
      <c r="O19" s="333" t="s">
        <v>101</v>
      </c>
      <c r="P19" s="333"/>
      <c r="Q19" s="441"/>
      <c r="R19" s="441"/>
      <c r="S19" s="441"/>
      <c r="T19" s="201" t="s">
        <v>2</v>
      </c>
      <c r="U19" s="202"/>
      <c r="V19" s="435"/>
      <c r="W19" s="435"/>
      <c r="X19" s="437"/>
      <c r="Y19" s="437"/>
      <c r="Z19" s="437"/>
      <c r="AA19" s="437"/>
      <c r="AB19" s="355"/>
      <c r="AC19" s="355"/>
      <c r="AD19" s="195"/>
      <c r="AF19" s="12"/>
      <c r="AG19" s="19"/>
      <c r="AH19" s="12"/>
      <c r="AL19" s="12"/>
      <c r="AM19" s="12"/>
      <c r="AN19" s="12"/>
      <c r="AO19" s="12"/>
      <c r="BA19" s="40"/>
      <c r="BB19" s="50"/>
      <c r="BC19" s="50"/>
      <c r="BD19" s="52"/>
      <c r="BE19" s="47"/>
      <c r="BF19" s="47"/>
      <c r="BG19" s="49"/>
      <c r="BH19" s="48"/>
      <c r="BI19" s="49"/>
      <c r="BJ19" s="48"/>
    </row>
    <row r="20" spans="2:62" ht="51.75" customHeight="1" thickBot="1">
      <c r="B20" s="334" t="s">
        <v>187</v>
      </c>
      <c r="C20" s="334"/>
      <c r="D20" s="334"/>
      <c r="E20" s="334"/>
      <c r="F20" s="334"/>
      <c r="G20" s="334"/>
      <c r="H20" s="334"/>
      <c r="I20" s="334"/>
      <c r="J20" s="334"/>
      <c r="K20" s="334"/>
      <c r="L20" s="334"/>
      <c r="M20" s="334"/>
      <c r="N20" s="334"/>
      <c r="O20" s="333" t="s">
        <v>102</v>
      </c>
      <c r="P20" s="333"/>
      <c r="Q20" s="436" t="s">
        <v>198</v>
      </c>
      <c r="R20" s="436"/>
      <c r="S20" s="436"/>
      <c r="T20" s="76"/>
      <c r="U20" s="77"/>
      <c r="V20" s="78"/>
      <c r="W20" s="78"/>
      <c r="X20" s="78"/>
      <c r="Y20" s="78"/>
      <c r="Z20" s="78"/>
      <c r="AA20" s="78"/>
      <c r="AB20" s="79"/>
      <c r="AC20" s="79"/>
      <c r="AD20" s="80"/>
      <c r="AF20" s="12"/>
      <c r="AG20" s="24"/>
      <c r="AH20" s="12"/>
      <c r="AL20" s="12"/>
      <c r="AM20" s="12"/>
      <c r="AN20" s="12"/>
      <c r="AO20" s="12"/>
      <c r="BA20" s="40"/>
      <c r="BB20" s="50"/>
      <c r="BC20" s="40"/>
      <c r="BD20" s="52"/>
      <c r="BE20" s="47"/>
      <c r="BF20" s="47"/>
      <c r="BG20" s="48"/>
      <c r="BH20" s="48"/>
      <c r="BI20" s="48"/>
      <c r="BJ20" s="48"/>
    </row>
    <row r="21" spans="2:62" s="12" customFormat="1" ht="33.75" customHeight="1" thickBot="1" thickTop="1">
      <c r="B21" s="203" t="s">
        <v>67</v>
      </c>
      <c r="C21" s="204"/>
      <c r="D21" s="204"/>
      <c r="E21" s="204"/>
      <c r="F21" s="204"/>
      <c r="G21" s="204"/>
      <c r="H21" s="204"/>
      <c r="I21" s="204"/>
      <c r="J21" s="204"/>
      <c r="K21" s="204"/>
      <c r="L21" s="212"/>
      <c r="M21" s="212"/>
      <c r="N21" s="212"/>
      <c r="O21" s="212"/>
      <c r="P21" s="212"/>
      <c r="Q21" s="212"/>
      <c r="R21" s="212"/>
      <c r="S21" s="82"/>
      <c r="T21" s="82"/>
      <c r="U21" s="82"/>
      <c r="V21" s="82"/>
      <c r="W21" s="82"/>
      <c r="X21" s="82"/>
      <c r="Y21" s="82"/>
      <c r="Z21" s="82"/>
      <c r="AA21" s="82"/>
      <c r="AB21" s="82"/>
      <c r="AC21" s="82"/>
      <c r="AD21" s="83"/>
      <c r="AG21" s="24"/>
      <c r="BA21" s="40"/>
      <c r="BB21" s="50"/>
      <c r="BC21" s="40"/>
      <c r="BD21" s="52"/>
      <c r="BE21" s="47"/>
      <c r="BF21" s="47"/>
      <c r="BG21" s="48"/>
      <c r="BH21" s="48"/>
      <c r="BI21" s="48"/>
      <c r="BJ21" s="48"/>
    </row>
    <row r="22" spans="2:62" s="12" customFormat="1" ht="83.25" customHeight="1" thickTop="1">
      <c r="B22" s="335" t="s">
        <v>108</v>
      </c>
      <c r="C22" s="335"/>
      <c r="D22" s="335"/>
      <c r="E22" s="335"/>
      <c r="F22" s="335"/>
      <c r="G22" s="335"/>
      <c r="H22" s="335"/>
      <c r="I22" s="335"/>
      <c r="J22" s="335"/>
      <c r="K22" s="335"/>
      <c r="L22" s="335"/>
      <c r="M22" s="335"/>
      <c r="N22" s="351" t="s">
        <v>109</v>
      </c>
      <c r="O22" s="351"/>
      <c r="P22" s="352"/>
      <c r="Q22" s="451">
        <f>IF(COUNTBLANK(Q10:Q19)=10,"",IF(AZ1="","?????",IF(AZ1=2,0,ROUND(0.5*(Q12-Q14-Q18),2))))</f>
      </c>
      <c r="R22" s="452"/>
      <c r="S22" s="453"/>
      <c r="T22" s="416" t="s">
        <v>113</v>
      </c>
      <c r="U22" s="417"/>
      <c r="V22" s="417"/>
      <c r="W22" s="417"/>
      <c r="X22" s="417"/>
      <c r="Y22" s="417"/>
      <c r="Z22" s="417"/>
      <c r="AA22" s="417"/>
      <c r="AB22" s="417"/>
      <c r="AC22" s="417"/>
      <c r="AD22" s="417"/>
      <c r="BA22" s="40"/>
      <c r="BB22" s="50"/>
      <c r="BC22" s="50"/>
      <c r="BD22" s="52"/>
      <c r="BE22" s="47"/>
      <c r="BF22" s="47"/>
      <c r="BG22" s="49"/>
      <c r="BH22" s="48"/>
      <c r="BI22" s="49"/>
      <c r="BJ22" s="48"/>
    </row>
    <row r="23" spans="2:62" ht="72.75" customHeight="1" thickBot="1">
      <c r="B23" s="354" t="s">
        <v>110</v>
      </c>
      <c r="C23" s="354"/>
      <c r="D23" s="354"/>
      <c r="E23" s="354"/>
      <c r="F23" s="354"/>
      <c r="G23" s="354"/>
      <c r="H23" s="354"/>
      <c r="I23" s="354"/>
      <c r="J23" s="354"/>
      <c r="K23" s="354"/>
      <c r="L23" s="354"/>
      <c r="M23" s="354"/>
      <c r="N23" s="333" t="s">
        <v>111</v>
      </c>
      <c r="O23" s="333"/>
      <c r="P23" s="450"/>
      <c r="Q23" s="438">
        <f>IF(COUNTBLANK(Q10:Q19)=10,"",IF(AZ1="","?????",IF(AZ1=1,ROUND(Q13-Q12,2),IF(AZ1=2,Q13-Q14-Q18,0))))</f>
      </c>
      <c r="R23" s="439"/>
      <c r="S23" s="440"/>
      <c r="T23" s="418" t="s">
        <v>114</v>
      </c>
      <c r="U23" s="417"/>
      <c r="V23" s="417"/>
      <c r="W23" s="417"/>
      <c r="X23" s="417"/>
      <c r="Y23" s="417"/>
      <c r="Z23" s="417"/>
      <c r="AA23" s="417"/>
      <c r="AB23" s="417"/>
      <c r="AC23" s="417"/>
      <c r="AD23" s="417"/>
      <c r="AF23" s="12"/>
      <c r="AG23" s="12"/>
      <c r="AH23" s="12"/>
      <c r="AL23" s="12"/>
      <c r="AM23" s="12"/>
      <c r="AN23" s="12"/>
      <c r="AO23" s="12"/>
      <c r="BA23" s="53"/>
      <c r="BB23" s="53"/>
      <c r="BC23" s="53"/>
      <c r="BD23" s="53"/>
      <c r="BE23" s="53"/>
      <c r="BF23" s="53"/>
      <c r="BG23" s="54"/>
      <c r="BH23" s="54"/>
      <c r="BI23" s="54"/>
      <c r="BJ23" s="54"/>
    </row>
    <row r="24" spans="2:62" ht="39.75" customHeight="1">
      <c r="B24" s="334" t="s">
        <v>112</v>
      </c>
      <c r="C24" s="334"/>
      <c r="D24" s="334"/>
      <c r="E24" s="334"/>
      <c r="F24" s="334"/>
      <c r="G24" s="334"/>
      <c r="H24" s="334"/>
      <c r="I24" s="334"/>
      <c r="J24" s="334"/>
      <c r="K24" s="334"/>
      <c r="L24" s="334"/>
      <c r="M24" s="334"/>
      <c r="N24" s="333" t="s">
        <v>45</v>
      </c>
      <c r="O24" s="333"/>
      <c r="P24" s="356"/>
      <c r="Q24" s="419">
        <f>IF(COUNTBLANK(Q10:Q19)=10,"",IF(AZ1="","?????",Q22+Q23+Q15))</f>
      </c>
      <c r="R24" s="420"/>
      <c r="S24" s="421"/>
      <c r="T24" s="213" t="s">
        <v>49</v>
      </c>
      <c r="U24" s="213"/>
      <c r="V24" s="214"/>
      <c r="W24" s="207"/>
      <c r="X24" s="214"/>
      <c r="Y24" s="214"/>
      <c r="Z24" s="214"/>
      <c r="AA24" s="214"/>
      <c r="AB24" s="192"/>
      <c r="AC24" s="215"/>
      <c r="AD24" s="216"/>
      <c r="AF24" s="12"/>
      <c r="AG24" s="411"/>
      <c r="AH24" s="411"/>
      <c r="AI24" s="19"/>
      <c r="AJ24" s="19"/>
      <c r="AK24" s="19"/>
      <c r="AL24" s="12"/>
      <c r="AM24" s="12"/>
      <c r="AN24" s="12"/>
      <c r="AO24" s="12"/>
      <c r="BA24" s="40"/>
      <c r="BB24" s="50"/>
      <c r="BC24" s="50"/>
      <c r="BD24" s="46"/>
      <c r="BE24" s="47"/>
      <c r="BF24" s="47"/>
      <c r="BG24" s="48"/>
      <c r="BH24" s="48"/>
      <c r="BI24" s="48"/>
      <c r="BJ24" s="48"/>
    </row>
    <row r="25" spans="2:62" s="12" customFormat="1" ht="10.5" customHeight="1" thickBot="1">
      <c r="B25" s="74"/>
      <c r="C25" s="74"/>
      <c r="D25" s="74"/>
      <c r="E25" s="74"/>
      <c r="F25" s="74"/>
      <c r="G25" s="74"/>
      <c r="H25" s="74"/>
      <c r="I25" s="74"/>
      <c r="J25" s="74"/>
      <c r="K25" s="74"/>
      <c r="L25" s="74"/>
      <c r="M25" s="85"/>
      <c r="N25" s="85"/>
      <c r="O25" s="85"/>
      <c r="P25" s="85"/>
      <c r="Q25" s="58"/>
      <c r="R25" s="58"/>
      <c r="S25" s="86"/>
      <c r="T25" s="87"/>
      <c r="U25" s="87"/>
      <c r="V25" s="87"/>
      <c r="W25" s="87"/>
      <c r="X25" s="87"/>
      <c r="Y25" s="87"/>
      <c r="Z25" s="87"/>
      <c r="AA25" s="87"/>
      <c r="AB25" s="87"/>
      <c r="AC25" s="87"/>
      <c r="AD25" s="87"/>
      <c r="BA25" s="40"/>
      <c r="BB25" s="50"/>
      <c r="BC25" s="50"/>
      <c r="BD25" s="46"/>
      <c r="BE25" s="47"/>
      <c r="BF25" s="47"/>
      <c r="BG25" s="48"/>
      <c r="BH25" s="48"/>
      <c r="BI25" s="48"/>
      <c r="BJ25" s="48"/>
    </row>
    <row r="26" spans="2:62" ht="32.25" customHeight="1" thickBot="1" thickTop="1">
      <c r="B26" s="412" t="s">
        <v>115</v>
      </c>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4"/>
      <c r="AF26" s="12"/>
      <c r="AG26" s="12"/>
      <c r="AH26" s="12"/>
      <c r="AL26" s="12"/>
      <c r="AM26" s="12"/>
      <c r="AN26" s="12"/>
      <c r="AO26" s="12"/>
      <c r="BA26" s="40"/>
      <c r="BB26" s="50"/>
      <c r="BC26" s="40"/>
      <c r="BD26" s="46"/>
      <c r="BE26" s="47"/>
      <c r="BF26" s="47"/>
      <c r="BG26" s="49"/>
      <c r="BH26" s="48"/>
      <c r="BI26" s="49"/>
      <c r="BJ26" s="48"/>
    </row>
    <row r="27" spans="2:62" ht="24.75" customHeight="1" thickTop="1">
      <c r="B27" s="74"/>
      <c r="C27" s="88"/>
      <c r="D27" s="89"/>
      <c r="E27" s="74"/>
      <c r="F27" s="74"/>
      <c r="G27" s="192"/>
      <c r="H27" s="192"/>
      <c r="I27" s="223" t="s">
        <v>118</v>
      </c>
      <c r="J27" s="225" t="s">
        <v>48</v>
      </c>
      <c r="K27" s="214" t="s">
        <v>122</v>
      </c>
      <c r="L27" s="192"/>
      <c r="M27" s="192"/>
      <c r="N27" s="214"/>
      <c r="O27" s="214"/>
      <c r="P27" s="214"/>
      <c r="Q27" s="192"/>
      <c r="R27" s="214"/>
      <c r="S27" s="74"/>
      <c r="T27" s="75"/>
      <c r="U27" s="74"/>
      <c r="V27" s="59" t="s">
        <v>44</v>
      </c>
      <c r="W27" s="59"/>
      <c r="X27" s="59"/>
      <c r="Y27" s="74"/>
      <c r="Z27" s="74"/>
      <c r="AA27" s="74"/>
      <c r="AB27" s="74"/>
      <c r="AC27" s="74"/>
      <c r="AD27" s="74"/>
      <c r="AF27" s="12"/>
      <c r="AG27" s="12"/>
      <c r="AH27" s="12"/>
      <c r="AL27" s="12"/>
      <c r="AM27" s="12"/>
      <c r="AN27" s="12"/>
      <c r="AO27" s="12"/>
      <c r="BA27" s="40"/>
      <c r="BB27" s="50"/>
      <c r="BC27" s="50"/>
      <c r="BD27" s="46"/>
      <c r="BE27" s="47"/>
      <c r="BF27" s="47"/>
      <c r="BG27" s="48"/>
      <c r="BH27" s="48"/>
      <c r="BI27" s="48"/>
      <c r="BJ27" s="48"/>
    </row>
    <row r="28" spans="2:62" s="12" customFormat="1" ht="24.75" customHeight="1">
      <c r="B28" s="74"/>
      <c r="C28" s="336"/>
      <c r="D28" s="90"/>
      <c r="E28" s="74"/>
      <c r="F28" s="74"/>
      <c r="G28" s="192"/>
      <c r="H28" s="198"/>
      <c r="I28" s="187" t="s">
        <v>119</v>
      </c>
      <c r="J28" s="225" t="s">
        <v>48</v>
      </c>
      <c r="K28" s="227" t="s">
        <v>51</v>
      </c>
      <c r="L28" s="228"/>
      <c r="M28" s="229"/>
      <c r="N28" s="214"/>
      <c r="O28" s="214"/>
      <c r="P28" s="214"/>
      <c r="Q28" s="192"/>
      <c r="R28" s="214"/>
      <c r="S28" s="74"/>
      <c r="T28" s="74"/>
      <c r="U28" s="74"/>
      <c r="V28" s="74"/>
      <c r="W28" s="74"/>
      <c r="X28" s="74"/>
      <c r="Y28" s="74"/>
      <c r="Z28" s="74"/>
      <c r="AA28" s="74"/>
      <c r="AB28" s="74"/>
      <c r="AC28" s="74"/>
      <c r="AD28" s="74"/>
      <c r="AH28" s="20"/>
      <c r="AI28" s="20"/>
      <c r="AJ28" s="20"/>
      <c r="AK28" s="20"/>
      <c r="BA28" s="40"/>
      <c r="BB28" s="50"/>
      <c r="BC28" s="50"/>
      <c r="BD28" s="46"/>
      <c r="BE28" s="47"/>
      <c r="BF28" s="47"/>
      <c r="BG28" s="48"/>
      <c r="BH28" s="48"/>
      <c r="BI28" s="48"/>
      <c r="BJ28" s="48"/>
    </row>
    <row r="29" spans="2:62" s="12" customFormat="1" ht="24.75" customHeight="1">
      <c r="B29" s="74"/>
      <c r="C29" s="336"/>
      <c r="D29" s="92"/>
      <c r="E29" s="74"/>
      <c r="F29" s="74"/>
      <c r="G29" s="192"/>
      <c r="H29" s="199"/>
      <c r="I29" s="187" t="s">
        <v>120</v>
      </c>
      <c r="J29" s="225" t="s">
        <v>48</v>
      </c>
      <c r="K29" s="194" t="s">
        <v>123</v>
      </c>
      <c r="L29" s="214"/>
      <c r="M29" s="192"/>
      <c r="N29" s="192"/>
      <c r="O29" s="192"/>
      <c r="P29" s="192"/>
      <c r="Q29" s="192"/>
      <c r="R29" s="214"/>
      <c r="S29" s="214"/>
      <c r="T29" s="74"/>
      <c r="U29" s="74"/>
      <c r="V29" s="74"/>
      <c r="W29" s="74"/>
      <c r="X29" s="74"/>
      <c r="Y29" s="74"/>
      <c r="Z29" s="74"/>
      <c r="AA29" s="74"/>
      <c r="AB29" s="74"/>
      <c r="AC29" s="74"/>
      <c r="AD29" s="74"/>
      <c r="BA29" s="40"/>
      <c r="BB29" s="40"/>
      <c r="BC29" s="40"/>
      <c r="BD29" s="46"/>
      <c r="BE29" s="47"/>
      <c r="BF29" s="47"/>
      <c r="BG29" s="49"/>
      <c r="BH29" s="48"/>
      <c r="BI29" s="49"/>
      <c r="BJ29" s="48"/>
    </row>
    <row r="30" spans="2:62" s="12" customFormat="1" ht="24.75" customHeight="1" thickBot="1">
      <c r="B30" s="74"/>
      <c r="C30" s="336"/>
      <c r="D30" s="93"/>
      <c r="E30" s="74"/>
      <c r="F30" s="75"/>
      <c r="G30" s="192"/>
      <c r="H30" s="224"/>
      <c r="I30" s="223" t="s">
        <v>121</v>
      </c>
      <c r="J30" s="226" t="s">
        <v>48</v>
      </c>
      <c r="K30" s="227">
        <f>IF(COUNTBLANK(Q10:Q19)=10,"",IF(Q24="","0.00"&amp;" "&amp;"acres",Q22&amp;" "&amp;"acres"))</f>
      </c>
      <c r="L30" s="228"/>
      <c r="M30" s="230"/>
      <c r="N30" s="214"/>
      <c r="O30" s="214"/>
      <c r="P30" s="214"/>
      <c r="Q30" s="192"/>
      <c r="R30" s="214"/>
      <c r="S30" s="74"/>
      <c r="T30" s="75"/>
      <c r="U30" s="74"/>
      <c r="V30" s="74"/>
      <c r="W30" s="74"/>
      <c r="X30" s="74"/>
      <c r="Y30" s="74"/>
      <c r="Z30" s="74"/>
      <c r="AA30" s="74"/>
      <c r="AB30" s="74"/>
      <c r="AC30" s="74"/>
      <c r="AD30" s="74"/>
      <c r="BA30" s="40"/>
      <c r="BB30" s="50"/>
      <c r="BC30" s="40"/>
      <c r="BD30" s="46"/>
      <c r="BE30" s="47"/>
      <c r="BF30" s="47"/>
      <c r="BG30" s="49"/>
      <c r="BH30" s="48"/>
      <c r="BI30" s="49"/>
      <c r="BJ30" s="48"/>
    </row>
    <row r="31" spans="2:62" ht="25.5" customHeight="1">
      <c r="B31" s="74"/>
      <c r="C31" s="74"/>
      <c r="D31" s="301"/>
      <c r="E31" s="74"/>
      <c r="F31" s="74"/>
      <c r="G31" s="74"/>
      <c r="H31" s="74"/>
      <c r="I31" s="74"/>
      <c r="J31" s="192"/>
      <c r="K31" s="74"/>
      <c r="L31" s="74"/>
      <c r="M31" s="74"/>
      <c r="N31" s="278"/>
      <c r="O31" s="278"/>
      <c r="P31" s="278" t="s">
        <v>124</v>
      </c>
      <c r="Q31" s="368">
        <f>IF(COUNTBLANK(Q10:Q19)=10,"",IF(AZ1="","?????",IF(Q24="",0,ROUND(1*0.95*Q22*3630,0))))</f>
      </c>
      <c r="R31" s="369"/>
      <c r="S31" s="370"/>
      <c r="T31" s="214" t="s">
        <v>191</v>
      </c>
      <c r="U31" s="194"/>
      <c r="V31" s="214"/>
      <c r="W31" s="214"/>
      <c r="X31" s="194"/>
      <c r="Y31" s="214"/>
      <c r="Z31" s="214"/>
      <c r="AA31" s="214"/>
      <c r="AB31" s="302"/>
      <c r="AC31" s="302"/>
      <c r="AD31" s="303"/>
      <c r="BA31" s="40"/>
      <c r="BB31" s="50"/>
      <c r="BC31" s="50"/>
      <c r="BD31" s="46"/>
      <c r="BE31" s="47"/>
      <c r="BF31" s="47"/>
      <c r="BG31" s="48"/>
      <c r="BH31" s="48"/>
      <c r="BI31" s="48"/>
      <c r="BJ31" s="48"/>
    </row>
    <row r="32" spans="2:62" s="12" customFormat="1" ht="25.5" customHeight="1" thickBot="1">
      <c r="B32" s="74"/>
      <c r="C32" s="74"/>
      <c r="D32" s="74"/>
      <c r="E32" s="74"/>
      <c r="F32" s="74"/>
      <c r="G32" s="74"/>
      <c r="H32" s="74"/>
      <c r="I32" s="74"/>
      <c r="J32" s="74"/>
      <c r="K32" s="74"/>
      <c r="L32" s="74"/>
      <c r="M32" s="74"/>
      <c r="N32" s="57"/>
      <c r="O32" s="57"/>
      <c r="P32" s="96"/>
      <c r="Q32" s="97"/>
      <c r="R32" s="97"/>
      <c r="S32" s="98"/>
      <c r="T32" s="99"/>
      <c r="U32" s="59"/>
      <c r="V32" s="59"/>
      <c r="W32" s="59"/>
      <c r="X32" s="59"/>
      <c r="Y32" s="59"/>
      <c r="Z32" s="59"/>
      <c r="AA32" s="59"/>
      <c r="AB32" s="100"/>
      <c r="AC32" s="100"/>
      <c r="AD32" s="100"/>
      <c r="BA32" s="40"/>
      <c r="BB32" s="50"/>
      <c r="BC32" s="50"/>
      <c r="BD32" s="46"/>
      <c r="BE32" s="47"/>
      <c r="BF32" s="47"/>
      <c r="BG32" s="48"/>
      <c r="BH32" s="48"/>
      <c r="BI32" s="48"/>
      <c r="BJ32" s="48"/>
    </row>
    <row r="33" spans="2:62" ht="44.25" customHeight="1" thickBot="1" thickTop="1">
      <c r="B33" s="442" t="s">
        <v>116</v>
      </c>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4"/>
      <c r="AF33" s="12"/>
      <c r="BA33" s="40"/>
      <c r="BB33" s="50"/>
      <c r="BC33" s="40"/>
      <c r="BD33" s="46"/>
      <c r="BE33" s="47"/>
      <c r="BF33" s="47"/>
      <c r="BG33" s="49"/>
      <c r="BH33" s="48"/>
      <c r="BI33" s="49"/>
      <c r="BJ33" s="48"/>
    </row>
    <row r="34" spans="2:62" s="12" customFormat="1" ht="24.75" customHeight="1" thickTop="1">
      <c r="B34" s="101"/>
      <c r="C34" s="101"/>
      <c r="D34" s="102"/>
      <c r="E34" s="101"/>
      <c r="F34" s="220" t="s">
        <v>117</v>
      </c>
      <c r="G34" s="221"/>
      <c r="H34" s="221"/>
      <c r="I34" s="221"/>
      <c r="J34" s="221"/>
      <c r="K34" s="221"/>
      <c r="L34" s="221"/>
      <c r="M34" s="221"/>
      <c r="N34" s="222"/>
      <c r="O34" s="222"/>
      <c r="P34" s="222"/>
      <c r="Q34" s="235"/>
      <c r="R34" s="105"/>
      <c r="S34" s="106"/>
      <c r="T34" s="107"/>
      <c r="U34" s="107"/>
      <c r="V34" s="107"/>
      <c r="W34" s="353"/>
      <c r="X34" s="353"/>
      <c r="Y34" s="353"/>
      <c r="Z34" s="353"/>
      <c r="AA34" s="353"/>
      <c r="AB34" s="353"/>
      <c r="AC34" s="353"/>
      <c r="AD34" s="353"/>
      <c r="BA34" s="40"/>
      <c r="BB34" s="50"/>
      <c r="BC34" s="50"/>
      <c r="BD34" s="46"/>
      <c r="BE34" s="47"/>
      <c r="BF34" s="47"/>
      <c r="BG34" s="40"/>
      <c r="BH34" s="40"/>
      <c r="BI34" s="40"/>
      <c r="BJ34" s="40"/>
    </row>
    <row r="35" spans="2:62" s="12" customFormat="1" ht="24.75" customHeight="1">
      <c r="B35" s="125"/>
      <c r="C35" s="336"/>
      <c r="D35" s="108"/>
      <c r="E35" s="125"/>
      <c r="F35" s="103"/>
      <c r="G35" s="221"/>
      <c r="H35" s="221"/>
      <c r="I35" s="223" t="s">
        <v>125</v>
      </c>
      <c r="J35" s="231" t="s">
        <v>48</v>
      </c>
      <c r="K35" s="232" t="s">
        <v>126</v>
      </c>
      <c r="L35" s="233"/>
      <c r="M35" s="234"/>
      <c r="N35" s="222"/>
      <c r="O35" s="222"/>
      <c r="P35" s="222"/>
      <c r="Q35" s="235"/>
      <c r="R35" s="235"/>
      <c r="S35" s="236"/>
      <c r="T35" s="107"/>
      <c r="U35" s="170"/>
      <c r="V35" s="113" t="s">
        <v>44</v>
      </c>
      <c r="W35" s="113"/>
      <c r="X35" s="170"/>
      <c r="Y35" s="170"/>
      <c r="Z35" s="170"/>
      <c r="AA35" s="170"/>
      <c r="AB35" s="110"/>
      <c r="AC35" s="110"/>
      <c r="AD35" s="110"/>
      <c r="BA35" s="40"/>
      <c r="BB35" s="50"/>
      <c r="BC35" s="50"/>
      <c r="BD35" s="46"/>
      <c r="BE35" s="47"/>
      <c r="BF35" s="47"/>
      <c r="BG35" s="40"/>
      <c r="BH35" s="40"/>
      <c r="BI35" s="40"/>
      <c r="BJ35" s="40"/>
    </row>
    <row r="36" spans="2:62" s="12" customFormat="1" ht="24.75" customHeight="1">
      <c r="B36" s="111"/>
      <c r="C36" s="336"/>
      <c r="D36" s="90"/>
      <c r="E36" s="111"/>
      <c r="F36" s="103"/>
      <c r="G36" s="237"/>
      <c r="H36" s="221"/>
      <c r="I36" s="238" t="s">
        <v>127</v>
      </c>
      <c r="J36" s="231" t="s">
        <v>48</v>
      </c>
      <c r="K36" s="239" t="s">
        <v>51</v>
      </c>
      <c r="L36" s="239"/>
      <c r="M36" s="221"/>
      <c r="N36" s="221"/>
      <c r="O36" s="240"/>
      <c r="P36" s="222"/>
      <c r="Q36" s="235"/>
      <c r="R36" s="235"/>
      <c r="S36" s="236"/>
      <c r="T36" s="107"/>
      <c r="U36" s="107"/>
      <c r="V36" s="107"/>
      <c r="W36" s="109"/>
      <c r="X36" s="103"/>
      <c r="Y36" s="107"/>
      <c r="Z36" s="107"/>
      <c r="AA36" s="107"/>
      <c r="AB36" s="110"/>
      <c r="AC36" s="110"/>
      <c r="AD36" s="110"/>
      <c r="BA36" s="40"/>
      <c r="BB36" s="50"/>
      <c r="BC36" s="50"/>
      <c r="BD36" s="46"/>
      <c r="BE36" s="47"/>
      <c r="BF36" s="47"/>
      <c r="BG36" s="40"/>
      <c r="BH36" s="40"/>
      <c r="BI36" s="40"/>
      <c r="BJ36" s="40"/>
    </row>
    <row r="37" spans="2:62" s="12" customFormat="1" ht="24.75" customHeight="1">
      <c r="B37" s="114"/>
      <c r="C37" s="336"/>
      <c r="D37" s="92"/>
      <c r="E37" s="114"/>
      <c r="F37" s="103"/>
      <c r="G37" s="221"/>
      <c r="H37" s="221"/>
      <c r="I37" s="241" t="s">
        <v>128</v>
      </c>
      <c r="J37" s="231" t="s">
        <v>48</v>
      </c>
      <c r="K37" s="242" t="s">
        <v>123</v>
      </c>
      <c r="L37" s="233"/>
      <c r="M37" s="221"/>
      <c r="N37" s="221"/>
      <c r="O37" s="221"/>
      <c r="P37" s="221"/>
      <c r="Q37" s="221"/>
      <c r="R37" s="233"/>
      <c r="S37" s="233"/>
      <c r="T37" s="117"/>
      <c r="U37" s="117"/>
      <c r="V37" s="117"/>
      <c r="W37" s="117"/>
      <c r="X37" s="117"/>
      <c r="Y37" s="117"/>
      <c r="Z37" s="117"/>
      <c r="AA37" s="117"/>
      <c r="AB37" s="113"/>
      <c r="AC37" s="113"/>
      <c r="AD37" s="113"/>
      <c r="BA37" s="40"/>
      <c r="BB37" s="50"/>
      <c r="BC37" s="50"/>
      <c r="BD37" s="46"/>
      <c r="BE37" s="47"/>
      <c r="BF37" s="47"/>
      <c r="BG37" s="40"/>
      <c r="BH37" s="40"/>
      <c r="BI37" s="40"/>
      <c r="BJ37" s="40"/>
    </row>
    <row r="38" spans="2:62" s="12" customFormat="1" ht="24.75" customHeight="1" thickBot="1">
      <c r="B38" s="125"/>
      <c r="C38" s="125"/>
      <c r="D38" s="93"/>
      <c r="E38" s="125"/>
      <c r="F38" s="103"/>
      <c r="G38" s="241"/>
      <c r="H38" s="221"/>
      <c r="I38" s="223" t="s">
        <v>129</v>
      </c>
      <c r="J38" s="231" t="s">
        <v>48</v>
      </c>
      <c r="K38" s="243"/>
      <c r="L38" s="244"/>
      <c r="M38" s="234"/>
      <c r="N38" s="222"/>
      <c r="O38" s="222"/>
      <c r="P38" s="222"/>
      <c r="Q38" s="235"/>
      <c r="R38" s="235"/>
      <c r="S38" s="236"/>
      <c r="T38" s="107"/>
      <c r="U38" s="107"/>
      <c r="V38" s="107"/>
      <c r="W38" s="107"/>
      <c r="X38" s="107"/>
      <c r="Y38" s="103"/>
      <c r="Z38" s="103"/>
      <c r="AA38" s="107"/>
      <c r="AB38" s="110"/>
      <c r="AC38" s="110"/>
      <c r="AD38" s="110"/>
      <c r="BA38" s="40"/>
      <c r="BB38" s="50"/>
      <c r="BC38" s="50"/>
      <c r="BD38" s="46"/>
      <c r="BE38" s="47"/>
      <c r="BF38" s="47"/>
      <c r="BG38" s="40"/>
      <c r="BH38" s="40"/>
      <c r="BI38" s="40"/>
      <c r="BJ38" s="40"/>
    </row>
    <row r="39" spans="2:62" s="12" customFormat="1" ht="30" customHeight="1">
      <c r="B39" s="125"/>
      <c r="C39" s="125"/>
      <c r="D39" s="93"/>
      <c r="E39" s="125"/>
      <c r="F39" s="74"/>
      <c r="G39" s="74"/>
      <c r="H39" s="74"/>
      <c r="I39" s="74"/>
      <c r="J39" s="74"/>
      <c r="K39" s="119"/>
      <c r="L39" s="119"/>
      <c r="M39" s="245"/>
      <c r="N39" s="120"/>
      <c r="O39" s="120"/>
      <c r="P39" s="120" t="s">
        <v>130</v>
      </c>
      <c r="Q39" s="361">
        <f>IF(COUNTBLANK(Q10:Q19)=10,"",IF(Q23&lt;0,ROUND(1*0.95*Q23*3630,0),0))</f>
      </c>
      <c r="R39" s="362"/>
      <c r="S39" s="363"/>
      <c r="T39" s="396" t="s">
        <v>189</v>
      </c>
      <c r="U39" s="397"/>
      <c r="V39" s="397"/>
      <c r="W39" s="397"/>
      <c r="X39" s="397"/>
      <c r="Y39" s="397"/>
      <c r="Z39" s="397"/>
      <c r="AA39" s="397"/>
      <c r="AB39" s="397"/>
      <c r="AC39" s="397"/>
      <c r="AD39" s="397"/>
      <c r="BA39" s="40"/>
      <c r="BB39" s="50"/>
      <c r="BC39" s="50"/>
      <c r="BD39" s="46"/>
      <c r="BE39" s="47"/>
      <c r="BF39" s="47"/>
      <c r="BG39" s="40"/>
      <c r="BH39" s="40"/>
      <c r="BI39" s="40"/>
      <c r="BJ39" s="40"/>
    </row>
    <row r="40" spans="2:62" s="12" customFormat="1" ht="24.75" customHeight="1">
      <c r="B40" s="74"/>
      <c r="C40" s="74"/>
      <c r="D40" s="125"/>
      <c r="E40" s="74"/>
      <c r="F40" s="246" t="s">
        <v>131</v>
      </c>
      <c r="G40" s="221"/>
      <c r="H40" s="221"/>
      <c r="I40" s="221"/>
      <c r="J40" s="221"/>
      <c r="K40" s="221"/>
      <c r="L40" s="221"/>
      <c r="M40" s="221"/>
      <c r="N40" s="222"/>
      <c r="O40" s="104"/>
      <c r="P40" s="104"/>
      <c r="Q40" s="105"/>
      <c r="R40" s="105"/>
      <c r="S40" s="106"/>
      <c r="T40" s="107"/>
      <c r="U40" s="107"/>
      <c r="V40" s="107"/>
      <c r="W40" s="353"/>
      <c r="X40" s="353"/>
      <c r="Y40" s="353"/>
      <c r="Z40" s="353"/>
      <c r="AA40" s="353"/>
      <c r="AB40" s="353"/>
      <c r="AC40" s="353"/>
      <c r="AD40" s="353"/>
      <c r="BA40" s="40"/>
      <c r="BB40" s="50"/>
      <c r="BC40" s="50"/>
      <c r="BD40" s="46"/>
      <c r="BE40" s="47"/>
      <c r="BF40" s="47"/>
      <c r="BG40" s="40"/>
      <c r="BH40" s="40"/>
      <c r="BI40" s="40"/>
      <c r="BJ40" s="40"/>
    </row>
    <row r="41" spans="2:62" s="12" customFormat="1" ht="24.75" customHeight="1">
      <c r="B41" s="125"/>
      <c r="C41" s="336"/>
      <c r="D41" s="108"/>
      <c r="E41" s="125"/>
      <c r="F41" s="103"/>
      <c r="G41" s="221"/>
      <c r="H41" s="221"/>
      <c r="I41" s="238" t="s">
        <v>125</v>
      </c>
      <c r="J41" s="231" t="s">
        <v>48</v>
      </c>
      <c r="K41" s="242" t="s">
        <v>132</v>
      </c>
      <c r="L41" s="233"/>
      <c r="M41" s="234"/>
      <c r="N41" s="222"/>
      <c r="O41" s="222"/>
      <c r="P41" s="222"/>
      <c r="Q41" s="235"/>
      <c r="R41" s="235"/>
      <c r="S41" s="236"/>
      <c r="T41" s="236"/>
      <c r="U41" s="107"/>
      <c r="V41" s="113" t="s">
        <v>44</v>
      </c>
      <c r="W41" s="113"/>
      <c r="X41" s="170"/>
      <c r="Y41" s="170"/>
      <c r="Z41" s="170"/>
      <c r="AA41" s="170"/>
      <c r="AB41" s="249"/>
      <c r="AC41" s="110"/>
      <c r="AD41" s="110"/>
      <c r="BA41" s="40"/>
      <c r="BB41" s="50"/>
      <c r="BC41" s="50"/>
      <c r="BD41" s="46"/>
      <c r="BE41" s="47"/>
      <c r="BF41" s="47"/>
      <c r="BG41" s="40"/>
      <c r="BH41" s="40"/>
      <c r="BI41" s="40"/>
      <c r="BJ41" s="40"/>
    </row>
    <row r="42" spans="2:62" s="12" customFormat="1" ht="24.75" customHeight="1">
      <c r="B42" s="125"/>
      <c r="C42" s="336"/>
      <c r="D42" s="90"/>
      <c r="E42" s="125"/>
      <c r="F42" s="103"/>
      <c r="G42" s="237"/>
      <c r="H42" s="247"/>
      <c r="I42" s="238" t="s">
        <v>133</v>
      </c>
      <c r="J42" s="231" t="s">
        <v>48</v>
      </c>
      <c r="K42" s="239" t="s">
        <v>56</v>
      </c>
      <c r="L42" s="239"/>
      <c r="M42" s="221"/>
      <c r="N42" s="221"/>
      <c r="O42" s="240"/>
      <c r="P42" s="222"/>
      <c r="Q42" s="235"/>
      <c r="R42" s="221"/>
      <c r="S42" s="236"/>
      <c r="T42" s="236"/>
      <c r="U42" s="107"/>
      <c r="V42" s="250" t="s">
        <v>55</v>
      </c>
      <c r="W42" s="113"/>
      <c r="X42" s="103"/>
      <c r="Y42" s="170"/>
      <c r="Z42" s="170"/>
      <c r="AA42" s="170"/>
      <c r="AB42" s="249"/>
      <c r="AC42" s="110"/>
      <c r="AD42" s="110"/>
      <c r="BA42" s="40"/>
      <c r="BB42" s="50"/>
      <c r="BC42" s="50"/>
      <c r="BD42" s="46"/>
      <c r="BE42" s="47"/>
      <c r="BF42" s="47"/>
      <c r="BG42" s="40"/>
      <c r="BH42" s="40"/>
      <c r="BI42" s="40"/>
      <c r="BJ42" s="40"/>
    </row>
    <row r="43" spans="2:62" s="12" customFormat="1" ht="24.75" customHeight="1">
      <c r="B43" s="121"/>
      <c r="C43" s="336"/>
      <c r="D43" s="92"/>
      <c r="E43" s="122"/>
      <c r="F43" s="103"/>
      <c r="G43" s="221"/>
      <c r="H43" s="246"/>
      <c r="I43" s="238" t="s">
        <v>134</v>
      </c>
      <c r="J43" s="231" t="s">
        <v>48</v>
      </c>
      <c r="K43" s="242" t="s">
        <v>123</v>
      </c>
      <c r="L43" s="233"/>
      <c r="M43" s="221"/>
      <c r="N43" s="221"/>
      <c r="O43" s="221"/>
      <c r="P43" s="221"/>
      <c r="Q43" s="221"/>
      <c r="R43" s="233"/>
      <c r="S43" s="233"/>
      <c r="T43" s="248"/>
      <c r="U43" s="117"/>
      <c r="V43" s="117"/>
      <c r="W43" s="117"/>
      <c r="X43" s="117"/>
      <c r="Y43" s="117"/>
      <c r="Z43" s="117"/>
      <c r="AA43" s="117"/>
      <c r="AB43" s="113"/>
      <c r="AC43" s="113"/>
      <c r="AD43" s="113"/>
      <c r="BA43" s="40"/>
      <c r="BB43" s="50"/>
      <c r="BC43" s="50"/>
      <c r="BD43" s="46"/>
      <c r="BE43" s="47"/>
      <c r="BF43" s="47"/>
      <c r="BG43" s="40"/>
      <c r="BH43" s="40"/>
      <c r="BI43" s="40"/>
      <c r="BJ43" s="40"/>
    </row>
    <row r="44" spans="2:62" s="12" customFormat="1" ht="24.75" customHeight="1" thickBot="1">
      <c r="B44" s="125"/>
      <c r="C44" s="125"/>
      <c r="D44" s="93"/>
      <c r="E44" s="125"/>
      <c r="F44" s="103"/>
      <c r="G44" s="241"/>
      <c r="H44" s="247"/>
      <c r="I44" s="238" t="s">
        <v>129</v>
      </c>
      <c r="J44" s="231" t="s">
        <v>48</v>
      </c>
      <c r="K44" s="243">
        <f>IF(COUNTBLANK(Q10:Q19)=10,"",IF(Q23&lt;0,Q23&amp;" "&amp;"acres","0.00"&amp;" "&amp;"acres"))</f>
      </c>
      <c r="L44" s="244"/>
      <c r="M44" s="234"/>
      <c r="N44" s="222"/>
      <c r="O44" s="222"/>
      <c r="P44" s="222"/>
      <c r="Q44" s="235"/>
      <c r="R44" s="235"/>
      <c r="S44" s="236"/>
      <c r="T44" s="236"/>
      <c r="U44" s="107"/>
      <c r="V44" s="107"/>
      <c r="W44" s="107"/>
      <c r="X44" s="107"/>
      <c r="Y44" s="103"/>
      <c r="Z44" s="103"/>
      <c r="AA44" s="107"/>
      <c r="AB44" s="110"/>
      <c r="AC44" s="110"/>
      <c r="AD44" s="110"/>
      <c r="BA44" s="40"/>
      <c r="BB44" s="50"/>
      <c r="BC44" s="50"/>
      <c r="BD44" s="46"/>
      <c r="BE44" s="47"/>
      <c r="BF44" s="47"/>
      <c r="BG44" s="40"/>
      <c r="BH44" s="40"/>
      <c r="BI44" s="40"/>
      <c r="BJ44" s="40"/>
    </row>
    <row r="45" spans="2:62" s="12" customFormat="1" ht="30" customHeight="1">
      <c r="B45" s="125"/>
      <c r="C45" s="125"/>
      <c r="D45" s="93"/>
      <c r="E45" s="125"/>
      <c r="F45" s="74"/>
      <c r="G45" s="74"/>
      <c r="H45" s="74"/>
      <c r="I45" s="74"/>
      <c r="J45" s="74"/>
      <c r="K45" s="119"/>
      <c r="L45" s="119"/>
      <c r="M45" s="119"/>
      <c r="N45" s="120"/>
      <c r="O45" s="120"/>
      <c r="P45" s="120" t="s">
        <v>130</v>
      </c>
      <c r="Q45" s="361">
        <f>IF(COUNTBLANK(Q10:Q19)=10,"",IF(Q23&lt;0,ROUND(2.6*0.95*Q23*3630,0),0))</f>
      </c>
      <c r="R45" s="362"/>
      <c r="S45" s="363"/>
      <c r="T45" s="214" t="s">
        <v>190</v>
      </c>
      <c r="U45" s="251"/>
      <c r="V45" s="192"/>
      <c r="W45" s="251"/>
      <c r="X45" s="251"/>
      <c r="Y45" s="251"/>
      <c r="Z45" s="251"/>
      <c r="AA45" s="251"/>
      <c r="AB45" s="252"/>
      <c r="AC45" s="252"/>
      <c r="AD45" s="124"/>
      <c r="BA45" s="40"/>
      <c r="BB45" s="50"/>
      <c r="BC45" s="50"/>
      <c r="BD45" s="46"/>
      <c r="BE45" s="47"/>
      <c r="BF45" s="47"/>
      <c r="BG45" s="40"/>
      <c r="BH45" s="40"/>
      <c r="BI45" s="40"/>
      <c r="BJ45" s="40"/>
    </row>
    <row r="46" spans="2:62" s="12" customFormat="1" ht="25.5" customHeight="1" thickBot="1">
      <c r="B46" s="125"/>
      <c r="C46" s="401"/>
      <c r="D46" s="401"/>
      <c r="E46" s="125"/>
      <c r="F46" s="74"/>
      <c r="G46" s="74"/>
      <c r="H46" s="74"/>
      <c r="I46" s="74"/>
      <c r="J46" s="74"/>
      <c r="K46" s="119"/>
      <c r="L46" s="119"/>
      <c r="M46" s="119"/>
      <c r="N46" s="120"/>
      <c r="O46" s="120"/>
      <c r="P46" s="120"/>
      <c r="Q46" s="98"/>
      <c r="R46" s="98"/>
      <c r="S46" s="98"/>
      <c r="T46" s="59"/>
      <c r="U46" s="123"/>
      <c r="V46" s="74"/>
      <c r="W46" s="123"/>
      <c r="X46" s="123"/>
      <c r="Y46" s="123"/>
      <c r="Z46" s="123"/>
      <c r="AA46" s="123"/>
      <c r="AB46" s="124"/>
      <c r="AC46" s="124"/>
      <c r="AD46" s="124"/>
      <c r="BA46" s="40"/>
      <c r="BB46" s="50"/>
      <c r="BC46" s="50"/>
      <c r="BD46" s="46"/>
      <c r="BE46" s="47"/>
      <c r="BF46" s="47"/>
      <c r="BG46" s="40"/>
      <c r="BH46" s="40"/>
      <c r="BI46" s="40"/>
      <c r="BJ46" s="40"/>
    </row>
    <row r="47" spans="2:62" s="12" customFormat="1" ht="34.5" customHeight="1" thickBot="1" thickTop="1">
      <c r="B47" s="422" t="s">
        <v>153</v>
      </c>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4"/>
      <c r="BA47" s="40"/>
      <c r="BB47" s="50"/>
      <c r="BC47" s="50"/>
      <c r="BD47" s="46"/>
      <c r="BE47" s="47"/>
      <c r="BF47" s="47"/>
      <c r="BG47" s="40"/>
      <c r="BH47" s="40"/>
      <c r="BI47" s="40"/>
      <c r="BJ47" s="40"/>
    </row>
    <row r="48" spans="2:62" s="12" customFormat="1" ht="24.75" customHeight="1" thickTop="1">
      <c r="B48" s="74"/>
      <c r="C48" s="74"/>
      <c r="D48" s="108"/>
      <c r="E48" s="74"/>
      <c r="F48" s="246" t="s">
        <v>135</v>
      </c>
      <c r="G48" s="221"/>
      <c r="H48" s="221"/>
      <c r="I48" s="221"/>
      <c r="J48" s="221"/>
      <c r="K48" s="221"/>
      <c r="L48" s="221"/>
      <c r="M48" s="221"/>
      <c r="N48" s="104"/>
      <c r="O48" s="104"/>
      <c r="P48" s="104"/>
      <c r="Q48" s="105"/>
      <c r="R48" s="105"/>
      <c r="S48" s="106"/>
      <c r="T48" s="107"/>
      <c r="U48" s="107"/>
      <c r="V48" s="107"/>
      <c r="W48" s="353"/>
      <c r="X48" s="353"/>
      <c r="Y48" s="353"/>
      <c r="Z48" s="353"/>
      <c r="AA48" s="353"/>
      <c r="AB48" s="353"/>
      <c r="AC48" s="353"/>
      <c r="AD48" s="353"/>
      <c r="BA48" s="40"/>
      <c r="BB48" s="50"/>
      <c r="BC48" s="50"/>
      <c r="BD48" s="46"/>
      <c r="BE48" s="47"/>
      <c r="BF48" s="47"/>
      <c r="BG48" s="40"/>
      <c r="BH48" s="40"/>
      <c r="BI48" s="40"/>
      <c r="BJ48" s="40"/>
    </row>
    <row r="49" spans="2:62" ht="24.75" customHeight="1">
      <c r="B49" s="74"/>
      <c r="C49" s="336"/>
      <c r="D49" s="108"/>
      <c r="E49" s="74"/>
      <c r="F49" s="103"/>
      <c r="G49" s="103"/>
      <c r="H49" s="221"/>
      <c r="I49" s="238" t="s">
        <v>136</v>
      </c>
      <c r="J49" s="231" t="s">
        <v>48</v>
      </c>
      <c r="K49" s="242" t="s">
        <v>137</v>
      </c>
      <c r="L49" s="233"/>
      <c r="M49" s="234"/>
      <c r="N49" s="222"/>
      <c r="O49" s="222"/>
      <c r="P49" s="222"/>
      <c r="Q49" s="235"/>
      <c r="R49" s="235"/>
      <c r="S49" s="107"/>
      <c r="T49" s="107"/>
      <c r="U49" s="107"/>
      <c r="V49" s="113" t="s">
        <v>44</v>
      </c>
      <c r="W49" s="113"/>
      <c r="X49" s="170"/>
      <c r="Y49" s="170"/>
      <c r="Z49" s="170"/>
      <c r="AA49" s="170"/>
      <c r="AB49" s="249"/>
      <c r="AC49" s="110"/>
      <c r="AD49" s="110"/>
      <c r="AF49" s="12"/>
      <c r="BA49" s="40"/>
      <c r="BB49" s="50"/>
      <c r="BC49" s="50"/>
      <c r="BD49" s="46"/>
      <c r="BE49" s="47"/>
      <c r="BF49" s="47"/>
      <c r="BG49" s="40"/>
      <c r="BH49" s="40"/>
      <c r="BI49" s="40"/>
      <c r="BJ49" s="40"/>
    </row>
    <row r="50" spans="1:62" ht="24.75" customHeight="1">
      <c r="A50" s="34"/>
      <c r="B50" s="126"/>
      <c r="C50" s="336"/>
      <c r="D50" s="90"/>
      <c r="E50" s="127"/>
      <c r="F50" s="103"/>
      <c r="G50" s="112"/>
      <c r="H50" s="247"/>
      <c r="I50" s="238" t="s">
        <v>133</v>
      </c>
      <c r="J50" s="231" t="s">
        <v>48</v>
      </c>
      <c r="K50" s="239" t="s">
        <v>51</v>
      </c>
      <c r="L50" s="239"/>
      <c r="M50" s="221"/>
      <c r="N50" s="221"/>
      <c r="O50" s="240"/>
      <c r="P50" s="222"/>
      <c r="Q50" s="235"/>
      <c r="R50" s="235"/>
      <c r="S50" s="107"/>
      <c r="T50" s="107"/>
      <c r="U50" s="107"/>
      <c r="V50" s="107"/>
      <c r="W50" s="109"/>
      <c r="X50" s="103"/>
      <c r="Y50" s="107"/>
      <c r="Z50" s="107"/>
      <c r="AA50" s="107"/>
      <c r="AB50" s="110"/>
      <c r="AC50" s="110"/>
      <c r="AD50" s="110"/>
      <c r="BA50" s="40"/>
      <c r="BB50" s="50"/>
      <c r="BC50" s="50"/>
      <c r="BD50" s="46"/>
      <c r="BE50" s="47"/>
      <c r="BF50" s="47"/>
      <c r="BG50" s="40"/>
      <c r="BH50" s="40"/>
      <c r="BI50" s="40"/>
      <c r="BJ50" s="40"/>
    </row>
    <row r="51" spans="1:30" ht="24.75" customHeight="1">
      <c r="A51" s="34"/>
      <c r="B51" s="126"/>
      <c r="C51" s="336"/>
      <c r="D51" s="92"/>
      <c r="E51" s="128"/>
      <c r="F51" s="103"/>
      <c r="G51" s="103"/>
      <c r="H51" s="233"/>
      <c r="I51" s="241" t="s">
        <v>138</v>
      </c>
      <c r="J51" s="231" t="s">
        <v>48</v>
      </c>
      <c r="K51" s="242" t="s">
        <v>139</v>
      </c>
      <c r="L51" s="233"/>
      <c r="M51" s="221"/>
      <c r="N51" s="221"/>
      <c r="O51" s="221"/>
      <c r="P51" s="221"/>
      <c r="Q51" s="221"/>
      <c r="R51" s="233"/>
      <c r="S51" s="116"/>
      <c r="T51" s="117"/>
      <c r="U51" s="117"/>
      <c r="V51" s="117"/>
      <c r="W51" s="117"/>
      <c r="X51" s="117"/>
      <c r="Y51" s="117"/>
      <c r="Z51" s="117"/>
      <c r="AA51" s="117"/>
      <c r="AB51" s="113"/>
      <c r="AC51" s="113"/>
      <c r="AD51" s="113"/>
    </row>
    <row r="52" spans="1:30" ht="24.75" customHeight="1" thickBot="1">
      <c r="A52" s="34"/>
      <c r="B52" s="129"/>
      <c r="C52" s="126"/>
      <c r="D52" s="93"/>
      <c r="E52" s="126"/>
      <c r="F52" s="103"/>
      <c r="G52" s="118"/>
      <c r="H52" s="247"/>
      <c r="I52" s="238" t="s">
        <v>129</v>
      </c>
      <c r="J52" s="231" t="s">
        <v>48</v>
      </c>
      <c r="K52" s="243">
        <f>IF(COUNTBLANK(Q10:Q19)=10,"",IF(AND(Q20="YES",Q23&gt;=0),Q23&amp;" "&amp;"acres","0.00 acres"))</f>
      </c>
      <c r="L52" s="244"/>
      <c r="M52" s="234"/>
      <c r="N52" s="222"/>
      <c r="O52" s="222"/>
      <c r="P52" s="222"/>
      <c r="Q52" s="235"/>
      <c r="R52" s="235"/>
      <c r="S52" s="107"/>
      <c r="T52" s="107"/>
      <c r="U52" s="107"/>
      <c r="V52" s="107"/>
      <c r="W52" s="107"/>
      <c r="X52" s="107"/>
      <c r="Y52" s="103"/>
      <c r="Z52" s="103"/>
      <c r="AA52" s="107"/>
      <c r="AB52" s="110"/>
      <c r="AC52" s="110"/>
      <c r="AD52" s="110"/>
    </row>
    <row r="53" spans="1:30" ht="30" customHeight="1">
      <c r="A53" s="35"/>
      <c r="B53" s="126"/>
      <c r="C53" s="126"/>
      <c r="D53" s="93"/>
      <c r="E53" s="128"/>
      <c r="F53" s="74"/>
      <c r="G53" s="74"/>
      <c r="H53" s="74"/>
      <c r="I53" s="74"/>
      <c r="J53" s="74"/>
      <c r="K53" s="119"/>
      <c r="L53" s="119"/>
      <c r="M53" s="119"/>
      <c r="N53" s="120"/>
      <c r="O53" s="120"/>
      <c r="P53" s="120" t="s">
        <v>140</v>
      </c>
      <c r="Q53" s="361">
        <f>IF(COUNTBLANK(Q10:Q19)=10,"",IF(AND(Q20="YES",Q23&gt;=0),ROUND(1*0.95*Q23*3630,0),0))</f>
      </c>
      <c r="R53" s="362"/>
      <c r="S53" s="363"/>
      <c r="T53" s="396" t="s">
        <v>192</v>
      </c>
      <c r="U53" s="397"/>
      <c r="V53" s="397"/>
      <c r="W53" s="397"/>
      <c r="X53" s="397"/>
      <c r="Y53" s="397"/>
      <c r="Z53" s="397"/>
      <c r="AA53" s="397"/>
      <c r="AB53" s="397"/>
      <c r="AC53" s="397"/>
      <c r="AD53" s="397"/>
    </row>
    <row r="54" spans="2:31" s="12" customFormat="1" ht="24.75" customHeight="1">
      <c r="B54" s="74"/>
      <c r="C54" s="74"/>
      <c r="D54" s="125"/>
      <c r="E54" s="74"/>
      <c r="F54" s="253" t="s">
        <v>141</v>
      </c>
      <c r="G54" s="192"/>
      <c r="H54" s="192"/>
      <c r="I54" s="192"/>
      <c r="J54" s="192"/>
      <c r="K54" s="192"/>
      <c r="L54" s="131"/>
      <c r="M54" s="74"/>
      <c r="N54" s="132"/>
      <c r="O54" s="132"/>
      <c r="P54" s="132"/>
      <c r="Q54" s="74"/>
      <c r="R54" s="74"/>
      <c r="S54" s="74"/>
      <c r="T54" s="74"/>
      <c r="U54" s="74"/>
      <c r="V54" s="74"/>
      <c r="W54" s="74"/>
      <c r="X54" s="74"/>
      <c r="Y54" s="74"/>
      <c r="Z54" s="74"/>
      <c r="AA54" s="74"/>
      <c r="AB54" s="74"/>
      <c r="AC54" s="74"/>
      <c r="AD54" s="74"/>
      <c r="AE54" s="37"/>
    </row>
    <row r="55" spans="2:41" s="12" customFormat="1" ht="42" customHeight="1">
      <c r="B55" s="74"/>
      <c r="C55" s="336"/>
      <c r="D55" s="108"/>
      <c r="E55" s="74"/>
      <c r="F55" s="127"/>
      <c r="G55" s="127"/>
      <c r="H55" s="126"/>
      <c r="I55" s="398" t="s">
        <v>28</v>
      </c>
      <c r="J55" s="399"/>
      <c r="K55" s="400"/>
      <c r="L55" s="325" t="s">
        <v>29</v>
      </c>
      <c r="M55" s="325"/>
      <c r="N55" s="325"/>
      <c r="O55" s="325" t="s">
        <v>111</v>
      </c>
      <c r="P55" s="325"/>
      <c r="Q55" s="325"/>
      <c r="R55" s="325" t="s">
        <v>142</v>
      </c>
      <c r="S55" s="325"/>
      <c r="T55" s="325"/>
      <c r="U55" s="325" t="s">
        <v>143</v>
      </c>
      <c r="V55" s="325"/>
      <c r="W55" s="325"/>
      <c r="X55" s="74"/>
      <c r="Y55" s="425">
        <f>IF(COUNTBLANK(Q10:Q19)=10,"",IF(O60="","",IF(AND(Q23&lt;0,O60&lt;&gt;0),"TOTAL SHOULD BE"&amp;"
 "&amp;"="&amp;" "&amp;0&amp;"."&amp;" "&amp;"PLEASE CHECK",IF(Q23&lt;0,"",IF(SUM(O56:O59)&lt;&gt;Q23,"TOTAL SHOULD BE"&amp;"
 "&amp;"="&amp;" "&amp;Q23&amp;"."&amp;" "&amp;"PLEASE CHECK","")))))</f>
      </c>
      <c r="Z55" s="425"/>
      <c r="AA55" s="425"/>
      <c r="AB55" s="425"/>
      <c r="AC55" s="425"/>
      <c r="AD55" s="425"/>
      <c r="AF55" s="25"/>
      <c r="AG55" s="25"/>
      <c r="AH55" s="25"/>
      <c r="AI55" s="25"/>
      <c r="AJ55" s="25"/>
      <c r="AK55" s="25"/>
      <c r="AL55" s="25"/>
      <c r="AM55" s="25"/>
      <c r="AN55" s="25"/>
      <c r="AO55" s="25"/>
    </row>
    <row r="56" spans="2:41" s="12" customFormat="1" ht="24.75" customHeight="1">
      <c r="B56" s="74"/>
      <c r="C56" s="336"/>
      <c r="D56" s="90"/>
      <c r="E56" s="74"/>
      <c r="F56" s="128"/>
      <c r="G56" s="128"/>
      <c r="H56" s="133"/>
      <c r="I56" s="387" t="s">
        <v>30</v>
      </c>
      <c r="J56" s="387"/>
      <c r="K56" s="387"/>
      <c r="L56" s="360">
        <v>1</v>
      </c>
      <c r="M56" s="360"/>
      <c r="N56" s="360"/>
      <c r="O56" s="404"/>
      <c r="P56" s="405"/>
      <c r="Q56" s="406"/>
      <c r="R56" s="329">
        <v>2.6</v>
      </c>
      <c r="S56" s="329"/>
      <c r="T56" s="329"/>
      <c r="U56" s="364">
        <f>IF(O56="","",(O56*R56))</f>
      </c>
      <c r="V56" s="364"/>
      <c r="W56" s="364"/>
      <c r="X56" s="74"/>
      <c r="Y56" s="425"/>
      <c r="Z56" s="425"/>
      <c r="AA56" s="425"/>
      <c r="AB56" s="425"/>
      <c r="AC56" s="425"/>
      <c r="AD56" s="425"/>
      <c r="AF56" s="25"/>
      <c r="AG56" s="25"/>
      <c r="AH56" s="25"/>
      <c r="AI56" s="25"/>
      <c r="AJ56" s="25"/>
      <c r="AK56" s="25"/>
      <c r="AL56" s="25"/>
      <c r="AM56" s="25"/>
      <c r="AN56" s="25"/>
      <c r="AO56" s="25"/>
    </row>
    <row r="57" spans="2:41" s="12" customFormat="1" ht="24.75" customHeight="1">
      <c r="B57" s="74"/>
      <c r="C57" s="336"/>
      <c r="D57" s="92"/>
      <c r="E57" s="74"/>
      <c r="F57" s="127"/>
      <c r="G57" s="127"/>
      <c r="H57" s="133"/>
      <c r="I57" s="387" t="s">
        <v>31</v>
      </c>
      <c r="J57" s="387"/>
      <c r="K57" s="387"/>
      <c r="L57" s="360">
        <v>1</v>
      </c>
      <c r="M57" s="360"/>
      <c r="N57" s="360"/>
      <c r="O57" s="404"/>
      <c r="P57" s="405"/>
      <c r="Q57" s="406"/>
      <c r="R57" s="329">
        <v>2.6</v>
      </c>
      <c r="S57" s="329"/>
      <c r="T57" s="329"/>
      <c r="U57" s="364">
        <f>IF(O57="","",(O57*R57))</f>
      </c>
      <c r="V57" s="364"/>
      <c r="W57" s="364"/>
      <c r="X57" s="74"/>
      <c r="Y57" s="425"/>
      <c r="Z57" s="425"/>
      <c r="AA57" s="425"/>
      <c r="AB57" s="425"/>
      <c r="AC57" s="425"/>
      <c r="AD57" s="425"/>
      <c r="AF57" s="25"/>
      <c r="AG57" s="25"/>
      <c r="AH57" s="25"/>
      <c r="AI57" s="25"/>
      <c r="AJ57" s="25"/>
      <c r="AK57" s="25"/>
      <c r="AL57" s="25"/>
      <c r="AM57" s="25"/>
      <c r="AN57" s="25"/>
      <c r="AO57" s="25"/>
    </row>
    <row r="58" spans="2:41" s="12" customFormat="1" ht="24.75" customHeight="1">
      <c r="B58" s="74"/>
      <c r="C58" s="336"/>
      <c r="D58" s="93"/>
      <c r="E58" s="74"/>
      <c r="F58" s="126"/>
      <c r="G58" s="126"/>
      <c r="H58" s="133"/>
      <c r="I58" s="387" t="s">
        <v>32</v>
      </c>
      <c r="J58" s="387"/>
      <c r="K58" s="387"/>
      <c r="L58" s="360">
        <v>1</v>
      </c>
      <c r="M58" s="360"/>
      <c r="N58" s="360"/>
      <c r="O58" s="404"/>
      <c r="P58" s="405"/>
      <c r="Q58" s="406"/>
      <c r="R58" s="329">
        <v>2.2</v>
      </c>
      <c r="S58" s="329"/>
      <c r="T58" s="329"/>
      <c r="U58" s="364">
        <f>IF(O58="","",(O58*R58))</f>
      </c>
      <c r="V58" s="364"/>
      <c r="W58" s="364"/>
      <c r="X58" s="74"/>
      <c r="Y58" s="425"/>
      <c r="Z58" s="425"/>
      <c r="AA58" s="425"/>
      <c r="AB58" s="425"/>
      <c r="AC58" s="425"/>
      <c r="AD58" s="425"/>
      <c r="AF58" s="25"/>
      <c r="AG58" s="25"/>
      <c r="AH58" s="25"/>
      <c r="AI58" s="25"/>
      <c r="AJ58" s="25"/>
      <c r="AK58" s="25"/>
      <c r="AL58" s="25"/>
      <c r="AM58" s="25"/>
      <c r="AN58" s="25"/>
      <c r="AO58" s="25"/>
    </row>
    <row r="59" spans="2:41" s="12" customFormat="1" ht="24.75" customHeight="1">
      <c r="B59" s="74"/>
      <c r="C59" s="74"/>
      <c r="D59" s="93"/>
      <c r="E59" s="74"/>
      <c r="F59" s="127"/>
      <c r="G59" s="127"/>
      <c r="H59" s="126"/>
      <c r="I59" s="387" t="s">
        <v>33</v>
      </c>
      <c r="J59" s="387"/>
      <c r="K59" s="387"/>
      <c r="L59" s="410">
        <v>1</v>
      </c>
      <c r="M59" s="410"/>
      <c r="N59" s="410"/>
      <c r="O59" s="404"/>
      <c r="P59" s="405"/>
      <c r="Q59" s="406"/>
      <c r="R59" s="329">
        <v>2</v>
      </c>
      <c r="S59" s="329"/>
      <c r="T59" s="329"/>
      <c r="U59" s="364">
        <f>IF(O59="","",(O59*R59))</f>
      </c>
      <c r="V59" s="364"/>
      <c r="W59" s="364"/>
      <c r="X59" s="74"/>
      <c r="Y59" s="425"/>
      <c r="Z59" s="425"/>
      <c r="AA59" s="425"/>
      <c r="AB59" s="425"/>
      <c r="AC59" s="425"/>
      <c r="AD59" s="425"/>
      <c r="AF59" s="25"/>
      <c r="AG59" s="25"/>
      <c r="AH59" s="25"/>
      <c r="AI59" s="25"/>
      <c r="AJ59" s="25"/>
      <c r="AK59" s="25"/>
      <c r="AL59" s="25"/>
      <c r="AM59" s="25"/>
      <c r="AN59" s="25"/>
      <c r="AO59" s="25"/>
    </row>
    <row r="60" spans="2:41" s="12" customFormat="1" ht="27.75" customHeight="1">
      <c r="B60" s="74"/>
      <c r="C60" s="74"/>
      <c r="D60" s="93"/>
      <c r="E60" s="74"/>
      <c r="F60" s="126"/>
      <c r="G60" s="126"/>
      <c r="H60" s="126"/>
      <c r="I60" s="454" t="s">
        <v>34</v>
      </c>
      <c r="J60" s="454"/>
      <c r="K60" s="454"/>
      <c r="L60" s="254"/>
      <c r="M60" s="255"/>
      <c r="N60" s="256"/>
      <c r="O60" s="374">
        <f>IF(Q53="","",IF(AND(COUNTBLANK(O56:O59)=4,Q23&lt;0),"",ROUND(SUM(O56:O59),2)))</f>
      </c>
      <c r="P60" s="375"/>
      <c r="Q60" s="375"/>
      <c r="R60" s="257"/>
      <c r="S60" s="258"/>
      <c r="T60" s="259"/>
      <c r="U60" s="365">
        <f>IF(Q53="","",IF(AND(COUNTBLANK(U56:U59)=4,OR(W23&lt;0,W20="YES")),"",ROUND(SUM(U56:U59),3)))</f>
      </c>
      <c r="V60" s="366"/>
      <c r="W60" s="367"/>
      <c r="X60" s="74"/>
      <c r="Y60" s="74"/>
      <c r="Z60" s="74"/>
      <c r="AA60" s="134"/>
      <c r="AB60" s="135"/>
      <c r="AC60" s="135"/>
      <c r="AD60" s="135"/>
      <c r="AF60" s="25"/>
      <c r="AG60" s="25"/>
      <c r="AH60" s="25"/>
      <c r="AI60" s="25"/>
      <c r="AJ60" s="25"/>
      <c r="AK60" s="25"/>
      <c r="AL60" s="25"/>
      <c r="AM60" s="25"/>
      <c r="AN60" s="25"/>
      <c r="AO60" s="25"/>
    </row>
    <row r="61" spans="2:41" s="12" customFormat="1" ht="25.5" customHeight="1">
      <c r="B61" s="74"/>
      <c r="C61" s="74"/>
      <c r="D61" s="74"/>
      <c r="E61" s="74"/>
      <c r="F61" s="74"/>
      <c r="G61" s="74"/>
      <c r="H61" s="74"/>
      <c r="I61" s="74"/>
      <c r="J61" s="74"/>
      <c r="K61" s="74"/>
      <c r="L61" s="74"/>
      <c r="M61" s="84"/>
      <c r="N61" s="74"/>
      <c r="O61" s="84"/>
      <c r="P61" s="94"/>
      <c r="Q61" s="94"/>
      <c r="R61" s="136"/>
      <c r="S61" s="137"/>
      <c r="T61" s="138"/>
      <c r="U61" s="138"/>
      <c r="V61" s="138"/>
      <c r="W61" s="138"/>
      <c r="X61" s="138"/>
      <c r="Y61" s="138"/>
      <c r="Z61" s="138"/>
      <c r="AA61" s="138"/>
      <c r="AB61" s="138"/>
      <c r="AC61" s="138"/>
      <c r="AD61" s="139"/>
      <c r="AF61" s="25"/>
      <c r="AG61" s="25"/>
      <c r="AH61" s="25"/>
      <c r="AI61" s="25"/>
      <c r="AJ61" s="25"/>
      <c r="AK61" s="25"/>
      <c r="AL61" s="25"/>
      <c r="AM61" s="25"/>
      <c r="AN61" s="25"/>
      <c r="AO61" s="25"/>
    </row>
    <row r="62" spans="2:41" ht="27.75" customHeight="1">
      <c r="B62" s="74"/>
      <c r="C62" s="74"/>
      <c r="D62" s="125"/>
      <c r="E62" s="192"/>
      <c r="F62" s="246" t="s">
        <v>144</v>
      </c>
      <c r="G62" s="221"/>
      <c r="H62" s="221"/>
      <c r="I62" s="221"/>
      <c r="J62" s="221"/>
      <c r="K62" s="221"/>
      <c r="L62" s="221"/>
      <c r="M62" s="221"/>
      <c r="N62" s="222"/>
      <c r="O62" s="222"/>
      <c r="P62" s="222"/>
      <c r="Q62" s="235"/>
      <c r="R62" s="235"/>
      <c r="S62" s="260"/>
      <c r="T62" s="236"/>
      <c r="U62" s="236"/>
      <c r="V62" s="236"/>
      <c r="W62" s="261"/>
      <c r="X62" s="140"/>
      <c r="Y62" s="140"/>
      <c r="Z62" s="140"/>
      <c r="AA62" s="140"/>
      <c r="AB62" s="140"/>
      <c r="AC62" s="140"/>
      <c r="AD62" s="140"/>
      <c r="AF62" s="25"/>
      <c r="AG62" s="25"/>
      <c r="AH62" s="25"/>
      <c r="AI62" s="25"/>
      <c r="AJ62" s="25"/>
      <c r="AK62" s="25"/>
      <c r="AL62" s="25"/>
      <c r="AM62" s="25"/>
      <c r="AN62" s="25"/>
      <c r="AO62" s="25"/>
    </row>
    <row r="63" spans="2:41" s="12" customFormat="1" ht="24.75" customHeight="1">
      <c r="B63" s="74"/>
      <c r="C63" s="336"/>
      <c r="D63" s="108"/>
      <c r="E63" s="74"/>
      <c r="F63" s="103"/>
      <c r="G63" s="221"/>
      <c r="H63" s="221"/>
      <c r="I63" s="238" t="s">
        <v>136</v>
      </c>
      <c r="J63" s="231" t="s">
        <v>48</v>
      </c>
      <c r="K63" s="242" t="s">
        <v>145</v>
      </c>
      <c r="L63" s="233"/>
      <c r="M63" s="234"/>
      <c r="N63" s="222"/>
      <c r="O63" s="222"/>
      <c r="P63" s="222"/>
      <c r="Q63" s="235"/>
      <c r="R63" s="235"/>
      <c r="S63" s="236"/>
      <c r="T63" s="236"/>
      <c r="U63" s="170"/>
      <c r="V63" s="113" t="s">
        <v>44</v>
      </c>
      <c r="W63" s="113"/>
      <c r="X63" s="170"/>
      <c r="Y63" s="170"/>
      <c r="Z63" s="170"/>
      <c r="AA63" s="170"/>
      <c r="AB63" s="249"/>
      <c r="AC63" s="110"/>
      <c r="AD63" s="110"/>
      <c r="AF63" s="25"/>
      <c r="AG63" s="25"/>
      <c r="AH63" s="25"/>
      <c r="AI63" s="25"/>
      <c r="AJ63" s="25"/>
      <c r="AK63" s="25"/>
      <c r="AL63" s="25"/>
      <c r="AM63" s="25"/>
      <c r="AN63" s="25"/>
      <c r="AO63" s="25"/>
    </row>
    <row r="64" spans="2:41" s="12" customFormat="1" ht="24.75" customHeight="1">
      <c r="B64" s="74"/>
      <c r="C64" s="336"/>
      <c r="D64" s="90"/>
      <c r="E64" s="74"/>
      <c r="F64" s="103"/>
      <c r="G64" s="242"/>
      <c r="H64" s="262"/>
      <c r="I64" s="238" t="s">
        <v>146</v>
      </c>
      <c r="J64" s="231" t="s">
        <v>48</v>
      </c>
      <c r="K64" s="233" t="s">
        <v>147</v>
      </c>
      <c r="L64" s="221"/>
      <c r="M64" s="234"/>
      <c r="N64" s="222"/>
      <c r="O64" s="222"/>
      <c r="P64" s="222"/>
      <c r="Q64" s="235"/>
      <c r="R64" s="235"/>
      <c r="S64" s="236"/>
      <c r="T64" s="236"/>
      <c r="U64" s="107"/>
      <c r="V64" s="107"/>
      <c r="W64" s="109"/>
      <c r="X64" s="107"/>
      <c r="Y64" s="107"/>
      <c r="Z64" s="107"/>
      <c r="AA64" s="107"/>
      <c r="AB64" s="110"/>
      <c r="AC64" s="110"/>
      <c r="AD64" s="110"/>
      <c r="AF64" s="25"/>
      <c r="AG64" s="25"/>
      <c r="AH64" s="25"/>
      <c r="AI64" s="25"/>
      <c r="AJ64" s="25"/>
      <c r="AK64" s="25"/>
      <c r="AL64" s="25"/>
      <c r="AM64" s="25"/>
      <c r="AN64" s="25"/>
      <c r="AO64" s="25"/>
    </row>
    <row r="65" spans="2:41" s="12" customFormat="1" ht="24.75" customHeight="1">
      <c r="B65" s="74"/>
      <c r="C65" s="336"/>
      <c r="D65" s="92"/>
      <c r="E65" s="74"/>
      <c r="F65" s="141">
        <f>IF(U60=0,0,IF(OR(Q20="YES",Q23&lt;=0,O60=""),0,IF(R56=1,1,IF(ROUND(U60/O60,2)&gt;2.6,2.6,ROUND(U60/O60,2)))))</f>
        <v>0</v>
      </c>
      <c r="G65" s="221"/>
      <c r="H65" s="221"/>
      <c r="I65" s="238" t="s">
        <v>148</v>
      </c>
      <c r="J65" s="231" t="s">
        <v>48</v>
      </c>
      <c r="K65" s="263">
        <f>IF(COUNTBLANK(Q10:Q19)=10,"",IF(OR(Q20="YES",Q23&lt;=0,U60=0),"0.00 in.",IF(Y55&lt;&gt;"","??????",IF(O60="","",IF(ROUND(U60/O60,2)&gt;2.6,"2.6"&amp;" "&amp;"in.",ROUND(U60/O60,2)&amp;" "&amp;"in.")))))</f>
      </c>
      <c r="L65" s="264"/>
      <c r="M65" s="221"/>
      <c r="N65" s="221"/>
      <c r="O65" s="240"/>
      <c r="P65" s="222"/>
      <c r="Q65" s="235"/>
      <c r="R65" s="235"/>
      <c r="S65" s="236"/>
      <c r="T65" s="236"/>
      <c r="U65" s="107"/>
      <c r="V65" s="107"/>
      <c r="W65" s="109"/>
      <c r="X65" s="103"/>
      <c r="Y65" s="107"/>
      <c r="Z65" s="107"/>
      <c r="AA65" s="107"/>
      <c r="AB65" s="110"/>
      <c r="AC65" s="110"/>
      <c r="AD65" s="110"/>
      <c r="AG65" s="25"/>
      <c r="AH65" s="25"/>
      <c r="AI65" s="25"/>
      <c r="AJ65" s="25"/>
      <c r="AK65" s="25"/>
      <c r="AL65" s="25"/>
      <c r="AM65" s="25"/>
      <c r="AN65" s="25"/>
      <c r="AO65" s="25"/>
    </row>
    <row r="66" spans="2:62" s="12" customFormat="1" ht="24.75" customHeight="1">
      <c r="B66" s="74"/>
      <c r="C66" s="336"/>
      <c r="D66" s="93"/>
      <c r="E66" s="74"/>
      <c r="F66" s="103"/>
      <c r="G66" s="221"/>
      <c r="H66" s="246"/>
      <c r="I66" s="241" t="s">
        <v>134</v>
      </c>
      <c r="J66" s="231" t="s">
        <v>48</v>
      </c>
      <c r="K66" s="242" t="s">
        <v>149</v>
      </c>
      <c r="L66" s="233"/>
      <c r="M66" s="221"/>
      <c r="N66" s="221"/>
      <c r="O66" s="221"/>
      <c r="P66" s="221"/>
      <c r="Q66" s="221"/>
      <c r="R66" s="233"/>
      <c r="S66" s="233"/>
      <c r="T66" s="248"/>
      <c r="U66" s="117"/>
      <c r="V66" s="117"/>
      <c r="W66" s="117"/>
      <c r="X66" s="117"/>
      <c r="Y66" s="117"/>
      <c r="Z66" s="117"/>
      <c r="AA66" s="117"/>
      <c r="AB66" s="113"/>
      <c r="AC66" s="113"/>
      <c r="AD66" s="113"/>
      <c r="BA66" s="26">
        <f>IF($Q$20="YES",1,2)</f>
        <v>2</v>
      </c>
      <c r="BB66" s="29" t="s">
        <v>40</v>
      </c>
      <c r="BC66" s="29" t="s">
        <v>41</v>
      </c>
      <c r="BD66" s="28" t="e">
        <f>IF(AND(BA66=1,($Q$24-$Q$15+$Q$19)&lt;0,$Q$19=0),1,0)</f>
        <v>#VALUE!</v>
      </c>
      <c r="BE66" s="27" t="e">
        <f>$Q$24-$Q$15+$Q$19</f>
        <v>#VALUE!</v>
      </c>
      <c r="BF66" s="27">
        <f>$Q$19</f>
        <v>0</v>
      </c>
      <c r="BG66" s="30"/>
      <c r="BH66" s="30"/>
      <c r="BI66" s="30"/>
      <c r="BJ66" s="31"/>
    </row>
    <row r="67" spans="1:30" s="12" customFormat="1" ht="24.75" customHeight="1" thickBot="1">
      <c r="A67" s="34"/>
      <c r="B67" s="126"/>
      <c r="C67" s="126"/>
      <c r="D67" s="93"/>
      <c r="E67" s="128"/>
      <c r="F67" s="103"/>
      <c r="G67" s="241"/>
      <c r="H67" s="247"/>
      <c r="I67" s="238" t="s">
        <v>129</v>
      </c>
      <c r="J67" s="231" t="s">
        <v>48</v>
      </c>
      <c r="K67" s="243">
        <f>IF(COUNTBLANK(Q10:Q19)=10,"",IF(OR(Q20="YES",Q23&lt;=0),"0.00"&amp;" "&amp;"acres",Q23&amp;" "&amp;"acres"))</f>
      </c>
      <c r="L67" s="244"/>
      <c r="M67" s="234"/>
      <c r="N67" s="222"/>
      <c r="O67" s="222"/>
      <c r="P67" s="222"/>
      <c r="Q67" s="235"/>
      <c r="R67" s="235"/>
      <c r="S67" s="236"/>
      <c r="T67" s="236"/>
      <c r="U67" s="107"/>
      <c r="V67" s="107"/>
      <c r="W67" s="107"/>
      <c r="X67" s="107"/>
      <c r="Y67" s="103"/>
      <c r="Z67" s="103"/>
      <c r="AA67" s="107"/>
      <c r="AB67" s="110"/>
      <c r="AC67" s="110"/>
      <c r="AD67" s="110"/>
    </row>
    <row r="68" spans="1:30" s="12" customFormat="1" ht="30" customHeight="1">
      <c r="A68" s="34"/>
      <c r="B68" s="126"/>
      <c r="C68" s="126"/>
      <c r="D68" s="93"/>
      <c r="E68" s="127"/>
      <c r="F68" s="74"/>
      <c r="G68" s="74"/>
      <c r="H68" s="74"/>
      <c r="I68" s="74"/>
      <c r="J68" s="74"/>
      <c r="K68" s="119"/>
      <c r="L68" s="119"/>
      <c r="M68" s="119"/>
      <c r="N68" s="120"/>
      <c r="O68" s="120"/>
      <c r="P68" s="120" t="s">
        <v>140</v>
      </c>
      <c r="Q68" s="361">
        <f>IF(COUNTBLANK(Q10:Q19)=10,"",IF(OR(Q23="",Q23&lt;=0,Q20="YES"),0,IF(Y55&lt;&gt;"","?????",ROUND(F65*0.95*Q23*3630,0))))</f>
      </c>
      <c r="R68" s="362"/>
      <c r="S68" s="363"/>
      <c r="T68" s="214" t="s">
        <v>188</v>
      </c>
      <c r="U68" s="251"/>
      <c r="V68" s="192"/>
      <c r="W68" s="251"/>
      <c r="X68" s="251"/>
      <c r="Y68" s="251"/>
      <c r="Z68" s="251"/>
      <c r="AA68" s="251"/>
      <c r="AB68" s="252"/>
      <c r="AC68" s="252"/>
      <c r="AD68" s="124"/>
    </row>
    <row r="69" spans="1:30" s="12" customFormat="1" ht="25.5" customHeight="1" thickBot="1">
      <c r="A69" s="34"/>
      <c r="B69" s="129"/>
      <c r="C69" s="126"/>
      <c r="D69" s="126"/>
      <c r="E69" s="126"/>
      <c r="F69" s="74"/>
      <c r="G69" s="74"/>
      <c r="H69" s="74"/>
      <c r="I69" s="74"/>
      <c r="J69" s="74"/>
      <c r="K69" s="119"/>
      <c r="L69" s="119"/>
      <c r="M69" s="119"/>
      <c r="N69" s="120"/>
      <c r="O69" s="142"/>
      <c r="P69" s="143"/>
      <c r="Q69" s="98"/>
      <c r="R69" s="98"/>
      <c r="S69" s="98"/>
      <c r="T69" s="144"/>
      <c r="U69" s="123"/>
      <c r="V69" s="74"/>
      <c r="W69" s="123"/>
      <c r="X69" s="123"/>
      <c r="Y69" s="123"/>
      <c r="Z69" s="123"/>
      <c r="AA69" s="123"/>
      <c r="AB69" s="124"/>
      <c r="AC69" s="124"/>
      <c r="AD69" s="124"/>
    </row>
    <row r="70" spans="1:30" s="12" customFormat="1" ht="33.75" customHeight="1" thickBot="1" thickTop="1">
      <c r="A70" s="35"/>
      <c r="B70" s="70" t="s">
        <v>152</v>
      </c>
      <c r="C70" s="71"/>
      <c r="D70" s="71"/>
      <c r="E70" s="71"/>
      <c r="F70" s="71"/>
      <c r="G70" s="71"/>
      <c r="H70" s="71"/>
      <c r="I70" s="71"/>
      <c r="J70" s="71"/>
      <c r="K70" s="71"/>
      <c r="L70" s="72"/>
      <c r="M70" s="72"/>
      <c r="N70" s="72"/>
      <c r="O70" s="72"/>
      <c r="P70" s="72"/>
      <c r="Q70" s="72"/>
      <c r="R70" s="72"/>
      <c r="S70" s="72"/>
      <c r="T70" s="72"/>
      <c r="U70" s="72"/>
      <c r="V70" s="72"/>
      <c r="W70" s="72"/>
      <c r="X70" s="72"/>
      <c r="Y70" s="72"/>
      <c r="Z70" s="72"/>
      <c r="AA70" s="72"/>
      <c r="AB70" s="72"/>
      <c r="AC70" s="72"/>
      <c r="AD70" s="73"/>
    </row>
    <row r="71" spans="2:41" s="12" customFormat="1" ht="24.75" customHeight="1" thickTop="1">
      <c r="B71" s="74"/>
      <c r="C71" s="74"/>
      <c r="D71" s="108"/>
      <c r="E71" s="74"/>
      <c r="F71" s="246" t="s">
        <v>154</v>
      </c>
      <c r="G71" s="221"/>
      <c r="H71" s="221"/>
      <c r="I71" s="242"/>
      <c r="J71" s="221"/>
      <c r="K71" s="103"/>
      <c r="L71" s="103"/>
      <c r="M71" s="103"/>
      <c r="N71" s="104"/>
      <c r="O71" s="104"/>
      <c r="P71" s="104"/>
      <c r="Q71" s="105"/>
      <c r="R71" s="105"/>
      <c r="S71" s="106"/>
      <c r="T71" s="107"/>
      <c r="U71" s="107"/>
      <c r="V71" s="107"/>
      <c r="W71" s="353"/>
      <c r="X71" s="353"/>
      <c r="Y71" s="353"/>
      <c r="Z71" s="353"/>
      <c r="AA71" s="353"/>
      <c r="AB71" s="353"/>
      <c r="AC71" s="353"/>
      <c r="AD71" s="353"/>
      <c r="AF71" s="25"/>
      <c r="AG71" s="25"/>
      <c r="AH71" s="25"/>
      <c r="AI71" s="25"/>
      <c r="AJ71" s="25"/>
      <c r="AK71" s="25"/>
      <c r="AL71" s="25"/>
      <c r="AM71" s="25"/>
      <c r="AN71" s="25"/>
      <c r="AO71" s="25"/>
    </row>
    <row r="72" spans="2:41" s="12" customFormat="1" ht="24.75" customHeight="1">
      <c r="B72" s="145"/>
      <c r="C72" s="145"/>
      <c r="D72" s="108"/>
      <c r="E72" s="145"/>
      <c r="F72" s="103"/>
      <c r="G72" s="103"/>
      <c r="H72" s="221"/>
      <c r="I72" s="238" t="s">
        <v>155</v>
      </c>
      <c r="J72" s="231" t="s">
        <v>48</v>
      </c>
      <c r="K72" s="242" t="s">
        <v>156</v>
      </c>
      <c r="L72" s="233"/>
      <c r="M72" s="234"/>
      <c r="N72" s="222"/>
      <c r="O72" s="222"/>
      <c r="P72" s="222"/>
      <c r="Q72" s="235"/>
      <c r="R72" s="235"/>
      <c r="S72" s="107"/>
      <c r="T72" s="107"/>
      <c r="U72" s="170"/>
      <c r="V72" s="113" t="s">
        <v>44</v>
      </c>
      <c r="W72" s="113"/>
      <c r="X72" s="170"/>
      <c r="Y72" s="170"/>
      <c r="Z72" s="170"/>
      <c r="AA72" s="170"/>
      <c r="AB72" s="249"/>
      <c r="AC72" s="249"/>
      <c r="AD72" s="249"/>
      <c r="AG72" s="25"/>
      <c r="AH72" s="25"/>
      <c r="AI72" s="25"/>
      <c r="AJ72" s="25"/>
      <c r="AK72" s="25"/>
      <c r="AL72" s="25"/>
      <c r="AM72" s="25"/>
      <c r="AN72" s="25"/>
      <c r="AO72" s="25"/>
    </row>
    <row r="73" spans="2:41" s="12" customFormat="1" ht="24.75" customHeight="1">
      <c r="B73" s="146"/>
      <c r="C73" s="146"/>
      <c r="D73" s="90"/>
      <c r="E73" s="146"/>
      <c r="F73" s="103"/>
      <c r="G73" s="115"/>
      <c r="H73" s="221"/>
      <c r="I73" s="238" t="s">
        <v>133</v>
      </c>
      <c r="J73" s="231" t="s">
        <v>48</v>
      </c>
      <c r="K73" s="239" t="s">
        <v>56</v>
      </c>
      <c r="L73" s="239"/>
      <c r="M73" s="221"/>
      <c r="N73" s="221"/>
      <c r="O73" s="240"/>
      <c r="P73" s="222"/>
      <c r="Q73" s="235"/>
      <c r="R73" s="221"/>
      <c r="S73" s="107"/>
      <c r="T73" s="107"/>
      <c r="U73" s="170"/>
      <c r="V73" s="250" t="s">
        <v>55</v>
      </c>
      <c r="W73" s="113"/>
      <c r="X73" s="103"/>
      <c r="Y73" s="170"/>
      <c r="Z73" s="170"/>
      <c r="AA73" s="170"/>
      <c r="AB73" s="249"/>
      <c r="AC73" s="249"/>
      <c r="AD73" s="249"/>
      <c r="AG73" s="25"/>
      <c r="AH73" s="25"/>
      <c r="AI73" s="25"/>
      <c r="AJ73" s="25"/>
      <c r="AK73" s="25"/>
      <c r="AL73" s="25"/>
      <c r="AM73" s="25"/>
      <c r="AN73" s="25"/>
      <c r="AO73" s="25"/>
    </row>
    <row r="74" spans="2:41" s="12" customFormat="1" ht="24.75" customHeight="1">
      <c r="B74" s="74"/>
      <c r="C74" s="74"/>
      <c r="D74" s="92"/>
      <c r="E74" s="74"/>
      <c r="F74" s="103"/>
      <c r="G74" s="103"/>
      <c r="H74" s="233"/>
      <c r="I74" s="241" t="s">
        <v>134</v>
      </c>
      <c r="J74" s="231" t="s">
        <v>48</v>
      </c>
      <c r="K74" s="242" t="s">
        <v>149</v>
      </c>
      <c r="L74" s="233"/>
      <c r="M74" s="221"/>
      <c r="N74" s="221"/>
      <c r="O74" s="221"/>
      <c r="P74" s="221"/>
      <c r="Q74" s="221"/>
      <c r="R74" s="233"/>
      <c r="S74" s="116"/>
      <c r="T74" s="117"/>
      <c r="U74" s="117"/>
      <c r="V74" s="117"/>
      <c r="W74" s="117"/>
      <c r="X74" s="117"/>
      <c r="Y74" s="117"/>
      <c r="Z74" s="117"/>
      <c r="AA74" s="117"/>
      <c r="AB74" s="113"/>
      <c r="AC74" s="113"/>
      <c r="AD74" s="113"/>
      <c r="AF74" s="25"/>
      <c r="AG74" s="25"/>
      <c r="AH74" s="25"/>
      <c r="AI74" s="25"/>
      <c r="AJ74" s="25"/>
      <c r="AK74" s="25"/>
      <c r="AL74" s="25"/>
      <c r="AM74" s="25"/>
      <c r="AN74" s="25"/>
      <c r="AO74" s="25"/>
    </row>
    <row r="75" spans="2:41" s="12" customFormat="1" ht="24.75" customHeight="1" thickBot="1">
      <c r="B75" s="74"/>
      <c r="C75" s="74"/>
      <c r="D75" s="93"/>
      <c r="E75" s="74"/>
      <c r="F75" s="103"/>
      <c r="G75" s="118"/>
      <c r="H75" s="221"/>
      <c r="I75" s="238" t="s">
        <v>157</v>
      </c>
      <c r="J75" s="231" t="s">
        <v>48</v>
      </c>
      <c r="K75" s="243">
        <f>IF(AND(Q12="",OR(Q19="",Q19=0)),"",IF(AND(Q19&gt;0,Q20="YES"),"0.00"&amp;" "&amp;"acres",Q19&amp;" "&amp;"acres"))</f>
      </c>
      <c r="L75" s="244"/>
      <c r="M75" s="234"/>
      <c r="N75" s="222"/>
      <c r="O75" s="222"/>
      <c r="P75" s="222"/>
      <c r="Q75" s="235"/>
      <c r="R75" s="235"/>
      <c r="S75" s="107"/>
      <c r="T75" s="107"/>
      <c r="U75" s="107"/>
      <c r="V75" s="107"/>
      <c r="W75" s="107"/>
      <c r="X75" s="107"/>
      <c r="Y75" s="103"/>
      <c r="Z75" s="103"/>
      <c r="AA75" s="107"/>
      <c r="AB75" s="110"/>
      <c r="AC75" s="110"/>
      <c r="AD75" s="110"/>
      <c r="AF75" s="25"/>
      <c r="AG75" s="25"/>
      <c r="AH75" s="25"/>
      <c r="AI75" s="25"/>
      <c r="AJ75" s="25"/>
      <c r="AK75" s="25"/>
      <c r="AL75" s="25"/>
      <c r="AM75" s="25"/>
      <c r="AN75" s="25"/>
      <c r="AO75" s="25"/>
    </row>
    <row r="76" spans="2:41" s="12" customFormat="1" ht="30" customHeight="1">
      <c r="B76" s="74"/>
      <c r="C76" s="74"/>
      <c r="D76" s="93"/>
      <c r="E76" s="74"/>
      <c r="F76" s="74"/>
      <c r="G76" s="74"/>
      <c r="H76" s="74"/>
      <c r="I76" s="74"/>
      <c r="J76" s="74"/>
      <c r="K76" s="119"/>
      <c r="L76" s="119"/>
      <c r="M76" s="119"/>
      <c r="N76" s="120"/>
      <c r="O76" s="142"/>
      <c r="P76" s="181" t="s">
        <v>158</v>
      </c>
      <c r="Q76" s="361">
        <f>IF(COUNTBLANK(Q10:Q19)=10,"",IF(AZ1="","?????",IF(OR(Q19="",Q19=0),0,IF(AND(Q20="YES",Q19&gt;0),0,ROUND(2.6*0.95*Q19*3630,0)))))</f>
      </c>
      <c r="R76" s="362"/>
      <c r="S76" s="363"/>
      <c r="T76" s="214" t="s">
        <v>196</v>
      </c>
      <c r="U76" s="251"/>
      <c r="V76" s="192"/>
      <c r="W76" s="251"/>
      <c r="X76" s="251"/>
      <c r="Y76" s="251"/>
      <c r="Z76" s="251"/>
      <c r="AA76" s="251"/>
      <c r="AB76" s="252"/>
      <c r="AC76" s="252"/>
      <c r="AD76" s="252"/>
      <c r="AF76" s="25"/>
      <c r="AG76" s="25"/>
      <c r="AH76" s="25"/>
      <c r="AI76" s="25"/>
      <c r="AJ76" s="25"/>
      <c r="AK76" s="25"/>
      <c r="AL76" s="25"/>
      <c r="AM76" s="25"/>
      <c r="AN76" s="25"/>
      <c r="AO76" s="25"/>
    </row>
    <row r="77" spans="2:41" s="12" customFormat="1" ht="25.5" customHeight="1" thickBot="1">
      <c r="B77" s="74"/>
      <c r="C77" s="74"/>
      <c r="D77" s="125" t="s">
        <v>59</v>
      </c>
      <c r="E77" s="74"/>
      <c r="F77" s="74"/>
      <c r="G77" s="74"/>
      <c r="H77" s="74"/>
      <c r="I77" s="74"/>
      <c r="J77" s="74"/>
      <c r="K77" s="119"/>
      <c r="L77" s="119"/>
      <c r="M77" s="119"/>
      <c r="N77" s="120"/>
      <c r="O77" s="142"/>
      <c r="P77" s="143"/>
      <c r="Q77" s="98"/>
      <c r="R77" s="98"/>
      <c r="S77" s="98"/>
      <c r="T77" s="144"/>
      <c r="U77" s="123"/>
      <c r="V77" s="74"/>
      <c r="W77" s="123"/>
      <c r="X77" s="123"/>
      <c r="Y77" s="123"/>
      <c r="Z77" s="123"/>
      <c r="AA77" s="123"/>
      <c r="AB77" s="124"/>
      <c r="AC77" s="124"/>
      <c r="AD77" s="124"/>
      <c r="AF77" s="25"/>
      <c r="AG77" s="25"/>
      <c r="AH77" s="25"/>
      <c r="AI77" s="25"/>
      <c r="AJ77" s="25"/>
      <c r="AK77" s="25"/>
      <c r="AL77" s="25"/>
      <c r="AM77" s="25"/>
      <c r="AN77" s="25"/>
      <c r="AO77" s="25"/>
    </row>
    <row r="78" spans="2:41" ht="33.75" customHeight="1" thickBot="1" thickTop="1">
      <c r="B78" s="203" t="s">
        <v>150</v>
      </c>
      <c r="C78" s="204"/>
      <c r="D78" s="204"/>
      <c r="E78" s="204"/>
      <c r="F78" s="204"/>
      <c r="G78" s="204"/>
      <c r="H78" s="204"/>
      <c r="I78" s="204"/>
      <c r="J78" s="204"/>
      <c r="K78" s="204"/>
      <c r="L78" s="212"/>
      <c r="M78" s="212"/>
      <c r="N78" s="212"/>
      <c r="O78" s="212"/>
      <c r="P78" s="212"/>
      <c r="Q78" s="212"/>
      <c r="R78" s="212"/>
      <c r="S78" s="212"/>
      <c r="T78" s="212"/>
      <c r="U78" s="212"/>
      <c r="V78" s="212"/>
      <c r="W78" s="212"/>
      <c r="X78" s="212"/>
      <c r="Y78" s="212"/>
      <c r="Z78" s="212"/>
      <c r="AA78" s="212"/>
      <c r="AB78" s="212"/>
      <c r="AC78" s="212"/>
      <c r="AD78" s="265"/>
      <c r="AF78" s="25"/>
      <c r="AG78" s="25"/>
      <c r="AH78" s="25"/>
      <c r="AI78" s="25"/>
      <c r="AJ78" s="25"/>
      <c r="AK78" s="25"/>
      <c r="AL78" s="25"/>
      <c r="AM78" s="25"/>
      <c r="AN78" s="25"/>
      <c r="AO78" s="25"/>
    </row>
    <row r="79" spans="2:41" ht="25.5" customHeight="1" thickBot="1" thickTop="1">
      <c r="B79" s="147"/>
      <c r="C79" s="147"/>
      <c r="D79" s="147"/>
      <c r="E79" s="130"/>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F79" s="25"/>
      <c r="AG79" s="25"/>
      <c r="AH79" s="25"/>
      <c r="AI79" s="25"/>
      <c r="AJ79" s="25"/>
      <c r="AK79" s="25"/>
      <c r="AL79" s="25"/>
      <c r="AM79" s="25"/>
      <c r="AN79" s="25"/>
      <c r="AO79" s="25"/>
    </row>
    <row r="80" spans="2:30" ht="30" customHeight="1">
      <c r="B80" s="148"/>
      <c r="C80" s="148"/>
      <c r="D80" s="148"/>
      <c r="E80" s="148"/>
      <c r="F80" s="74"/>
      <c r="G80" s="74"/>
      <c r="H80" s="74"/>
      <c r="I80" s="74"/>
      <c r="J80" s="74"/>
      <c r="K80" s="119"/>
      <c r="L80" s="119"/>
      <c r="M80" s="119"/>
      <c r="N80" s="120"/>
      <c r="O80" s="142"/>
      <c r="P80" s="181" t="s">
        <v>159</v>
      </c>
      <c r="Q80" s="393">
        <f>IF(COUNTBLANK(Q10:Q19)=10,"",IF(Q16="",0,ROUND(Q16:S16,0)))</f>
      </c>
      <c r="R80" s="394"/>
      <c r="S80" s="395"/>
      <c r="T80" s="214" t="s">
        <v>193</v>
      </c>
      <c r="U80" s="251"/>
      <c r="V80" s="192"/>
      <c r="W80" s="251"/>
      <c r="X80" s="251"/>
      <c r="Y80" s="251"/>
      <c r="Z80" s="251"/>
      <c r="AA80" s="251"/>
      <c r="AB80" s="252"/>
      <c r="AC80" s="252"/>
      <c r="AD80" s="124"/>
    </row>
    <row r="81" spans="2:30" ht="25.5" customHeight="1" thickBot="1">
      <c r="B81" s="148"/>
      <c r="C81" s="148"/>
      <c r="D81" s="148"/>
      <c r="E81" s="148"/>
      <c r="F81" s="74"/>
      <c r="G81" s="74"/>
      <c r="H81" s="74"/>
      <c r="I81" s="74"/>
      <c r="J81" s="74"/>
      <c r="K81" s="119"/>
      <c r="L81" s="119"/>
      <c r="M81" s="119"/>
      <c r="N81" s="120"/>
      <c r="O81" s="142"/>
      <c r="P81" s="173"/>
      <c r="Q81" s="149"/>
      <c r="R81" s="149"/>
      <c r="S81" s="149"/>
      <c r="T81" s="59"/>
      <c r="U81" s="123"/>
      <c r="V81" s="74"/>
      <c r="W81" s="123"/>
      <c r="X81" s="123"/>
      <c r="Y81" s="123"/>
      <c r="Z81" s="123"/>
      <c r="AA81" s="123"/>
      <c r="AB81" s="124"/>
      <c r="AC81" s="124"/>
      <c r="AD81" s="124"/>
    </row>
    <row r="82" spans="2:30" ht="35.25" customHeight="1" thickBot="1" thickTop="1">
      <c r="B82" s="203" t="s">
        <v>151</v>
      </c>
      <c r="C82" s="204"/>
      <c r="D82" s="204"/>
      <c r="E82" s="204"/>
      <c r="F82" s="204"/>
      <c r="G82" s="204"/>
      <c r="H82" s="204"/>
      <c r="I82" s="204"/>
      <c r="J82" s="204"/>
      <c r="K82" s="204"/>
      <c r="L82" s="212"/>
      <c r="M82" s="212"/>
      <c r="N82" s="212"/>
      <c r="O82" s="212"/>
      <c r="P82" s="212"/>
      <c r="Q82" s="212"/>
      <c r="R82" s="212"/>
      <c r="S82" s="212"/>
      <c r="T82" s="212"/>
      <c r="U82" s="212"/>
      <c r="V82" s="212"/>
      <c r="W82" s="212"/>
      <c r="X82" s="212"/>
      <c r="Y82" s="212"/>
      <c r="Z82" s="212"/>
      <c r="AA82" s="212"/>
      <c r="AB82" s="212"/>
      <c r="AC82" s="212"/>
      <c r="AD82" s="265"/>
    </row>
    <row r="83" spans="2:30" s="12" customFormat="1" ht="24" customHeight="1" thickBot="1" thickTop="1">
      <c r="B83" s="145"/>
      <c r="C83" s="145"/>
      <c r="D83" s="145"/>
      <c r="E83" s="145"/>
      <c r="F83" s="145"/>
      <c r="G83" s="145"/>
      <c r="H83" s="145"/>
      <c r="I83" s="145"/>
      <c r="J83" s="145"/>
      <c r="K83" s="145"/>
      <c r="L83" s="150"/>
      <c r="M83" s="150"/>
      <c r="N83" s="150"/>
      <c r="O83" s="150"/>
      <c r="P83" s="150"/>
      <c r="Q83" s="150"/>
      <c r="R83" s="150"/>
      <c r="S83" s="150"/>
      <c r="T83" s="150"/>
      <c r="U83" s="150"/>
      <c r="V83" s="150"/>
      <c r="W83" s="151"/>
      <c r="X83" s="150"/>
      <c r="Y83" s="150"/>
      <c r="Z83" s="150"/>
      <c r="AA83" s="150"/>
      <c r="AB83" s="150"/>
      <c r="AC83" s="150"/>
      <c r="AD83" s="150"/>
    </row>
    <row r="84" spans="2:30" ht="63.75" customHeight="1">
      <c r="B84" s="388" t="s">
        <v>160</v>
      </c>
      <c r="C84" s="388"/>
      <c r="D84" s="388"/>
      <c r="E84" s="388"/>
      <c r="F84" s="388"/>
      <c r="G84" s="388"/>
      <c r="H84" s="388"/>
      <c r="I84" s="388"/>
      <c r="J84" s="388"/>
      <c r="K84" s="388"/>
      <c r="L84" s="388"/>
      <c r="M84" s="388"/>
      <c r="N84" s="388"/>
      <c r="O84" s="388"/>
      <c r="P84" s="389"/>
      <c r="Q84" s="407">
        <f>IF(COUNTBLANK(Q10:Q19)=10,"",IF(AZ1="","?????",ROUND(Q45+Q68+Q76+Q80,0)))</f>
      </c>
      <c r="R84" s="408"/>
      <c r="S84" s="409"/>
      <c r="T84" s="214" t="s">
        <v>194</v>
      </c>
      <c r="U84" s="251"/>
      <c r="V84" s="192"/>
      <c r="W84" s="251"/>
      <c r="X84" s="251"/>
      <c r="Y84" s="251"/>
      <c r="Z84" s="251"/>
      <c r="AA84" s="251"/>
      <c r="AB84" s="252"/>
      <c r="AC84" s="252"/>
      <c r="AD84" s="252"/>
    </row>
    <row r="85" spans="2:30" s="12" customFormat="1" ht="25.5" customHeight="1" thickBot="1">
      <c r="B85" s="148"/>
      <c r="C85" s="148"/>
      <c r="D85" s="148"/>
      <c r="E85" s="148"/>
      <c r="F85" s="74"/>
      <c r="G85" s="91"/>
      <c r="H85" s="74"/>
      <c r="I85" s="74"/>
      <c r="J85" s="74"/>
      <c r="K85" s="119"/>
      <c r="L85" s="119"/>
      <c r="M85" s="119"/>
      <c r="N85" s="120"/>
      <c r="O85" s="142"/>
      <c r="P85" s="152"/>
      <c r="Q85" s="98"/>
      <c r="R85" s="98"/>
      <c r="S85" s="98"/>
      <c r="T85" s="59"/>
      <c r="U85" s="123"/>
      <c r="V85" s="74"/>
      <c r="W85" s="59"/>
      <c r="X85" s="123"/>
      <c r="Y85" s="123"/>
      <c r="Z85" s="123"/>
      <c r="AA85" s="123"/>
      <c r="AB85" s="124"/>
      <c r="AC85" s="124"/>
      <c r="AD85" s="124"/>
    </row>
    <row r="86" spans="2:30" s="12" customFormat="1" ht="45" customHeight="1">
      <c r="B86" s="148"/>
      <c r="C86" s="153"/>
      <c r="D86" s="95"/>
      <c r="E86" s="154"/>
      <c r="F86" s="155"/>
      <c r="G86" s="322" t="s">
        <v>161</v>
      </c>
      <c r="H86" s="323"/>
      <c r="I86" s="323"/>
      <c r="J86" s="323"/>
      <c r="K86" s="323"/>
      <c r="L86" s="323"/>
      <c r="M86" s="323"/>
      <c r="N86" s="323"/>
      <c r="O86" s="323"/>
      <c r="P86" s="323"/>
      <c r="Q86" s="323"/>
      <c r="R86" s="323"/>
      <c r="S86" s="323"/>
      <c r="T86" s="323"/>
      <c r="U86" s="323"/>
      <c r="V86" s="323"/>
      <c r="W86" s="323"/>
      <c r="X86" s="323"/>
      <c r="Y86" s="323"/>
      <c r="Z86" s="323"/>
      <c r="AA86" s="323"/>
      <c r="AB86" s="324"/>
      <c r="AC86" s="156"/>
      <c r="AD86" s="124"/>
    </row>
    <row r="87" spans="2:30" ht="25.5" customHeight="1" thickBot="1">
      <c r="B87" s="148"/>
      <c r="C87" s="148"/>
      <c r="D87" s="148"/>
      <c r="E87" s="148"/>
      <c r="F87" s="74"/>
      <c r="G87" s="74"/>
      <c r="H87" s="74"/>
      <c r="I87" s="74"/>
      <c r="J87" s="74"/>
      <c r="K87" s="119"/>
      <c r="L87" s="119"/>
      <c r="M87" s="119"/>
      <c r="N87" s="120"/>
      <c r="O87" s="142"/>
      <c r="P87" s="143"/>
      <c r="Q87" s="98"/>
      <c r="R87" s="98"/>
      <c r="S87" s="98"/>
      <c r="T87" s="144"/>
      <c r="U87" s="123"/>
      <c r="V87" s="74"/>
      <c r="W87" s="59"/>
      <c r="X87" s="123"/>
      <c r="Y87" s="123"/>
      <c r="Z87" s="123"/>
      <c r="AA87" s="123"/>
      <c r="AB87" s="124"/>
      <c r="AC87" s="124"/>
      <c r="AD87" s="124"/>
    </row>
    <row r="88" spans="2:38" ht="35.25" customHeight="1" thickBot="1" thickTop="1">
      <c r="B88" s="266" t="s">
        <v>162</v>
      </c>
      <c r="C88" s="204"/>
      <c r="D88" s="204"/>
      <c r="E88" s="204"/>
      <c r="F88" s="204"/>
      <c r="G88" s="204"/>
      <c r="H88" s="204"/>
      <c r="I88" s="204"/>
      <c r="J88" s="204"/>
      <c r="K88" s="204"/>
      <c r="L88" s="212"/>
      <c r="M88" s="212"/>
      <c r="N88" s="212"/>
      <c r="O88" s="212"/>
      <c r="P88" s="212"/>
      <c r="Q88" s="212"/>
      <c r="R88" s="212"/>
      <c r="S88" s="212"/>
      <c r="T88" s="212"/>
      <c r="U88" s="212"/>
      <c r="V88" s="212"/>
      <c r="W88" s="212"/>
      <c r="X88" s="212"/>
      <c r="Y88" s="212"/>
      <c r="Z88" s="212"/>
      <c r="AA88" s="212"/>
      <c r="AB88" s="212"/>
      <c r="AC88" s="212"/>
      <c r="AD88" s="265"/>
      <c r="AH88" s="21"/>
      <c r="AI88" s="21"/>
      <c r="AJ88" s="21"/>
      <c r="AK88" s="21"/>
      <c r="AL88" s="21"/>
    </row>
    <row r="89" spans="2:30" s="12" customFormat="1" ht="27.75" customHeight="1" thickTop="1">
      <c r="B89" s="157"/>
      <c r="C89" s="158"/>
      <c r="D89" s="108"/>
      <c r="E89" s="158"/>
      <c r="F89" s="253" t="s">
        <v>42</v>
      </c>
      <c r="G89" s="147"/>
      <c r="H89" s="147"/>
      <c r="I89" s="147"/>
      <c r="J89" s="147"/>
      <c r="K89" s="147"/>
      <c r="L89" s="267"/>
      <c r="M89" s="192"/>
      <c r="N89" s="268"/>
      <c r="O89" s="268"/>
      <c r="P89" s="268"/>
      <c r="Q89" s="269"/>
      <c r="R89" s="269"/>
      <c r="S89" s="159"/>
      <c r="T89" s="159"/>
      <c r="U89" s="159"/>
      <c r="V89" s="160"/>
      <c r="W89" s="160"/>
      <c r="X89" s="160"/>
      <c r="Y89" s="160"/>
      <c r="Z89" s="160"/>
      <c r="AA89" s="160"/>
      <c r="AB89" s="161"/>
      <c r="AC89" s="161"/>
      <c r="AD89" s="161"/>
    </row>
    <row r="90" spans="2:30" ht="36.75" customHeight="1">
      <c r="B90" s="148"/>
      <c r="C90" s="162"/>
      <c r="D90" s="108"/>
      <c r="E90" s="130"/>
      <c r="F90" s="74"/>
      <c r="G90" s="74"/>
      <c r="H90" s="74"/>
      <c r="I90" s="357" t="s">
        <v>28</v>
      </c>
      <c r="J90" s="358"/>
      <c r="K90" s="359"/>
      <c r="L90" s="357" t="s">
        <v>35</v>
      </c>
      <c r="M90" s="358"/>
      <c r="N90" s="359"/>
      <c r="O90" s="325" t="s">
        <v>164</v>
      </c>
      <c r="P90" s="325"/>
      <c r="Q90" s="325"/>
      <c r="R90" s="371" t="s">
        <v>165</v>
      </c>
      <c r="S90" s="372"/>
      <c r="T90" s="373"/>
      <c r="U90" s="163"/>
      <c r="V90" s="163"/>
      <c r="W90" s="163"/>
      <c r="X90" s="163"/>
      <c r="Y90" s="163"/>
      <c r="Z90" s="163"/>
      <c r="AA90" s="163"/>
      <c r="AB90" s="74"/>
      <c r="AC90" s="58"/>
      <c r="AD90" s="58"/>
    </row>
    <row r="91" spans="2:38" ht="24.75" customHeight="1">
      <c r="B91" s="148"/>
      <c r="C91" s="162"/>
      <c r="D91" s="90"/>
      <c r="E91" s="162"/>
      <c r="F91" s="74"/>
      <c r="G91" s="74"/>
      <c r="H91" s="74"/>
      <c r="I91" s="390" t="s">
        <v>30</v>
      </c>
      <c r="J91" s="391"/>
      <c r="K91" s="392"/>
      <c r="L91" s="384">
        <v>0.38</v>
      </c>
      <c r="M91" s="385"/>
      <c r="N91" s="386"/>
      <c r="O91" s="330">
        <f>IF(OR(O56="",$Q$23&lt;=0),"",IF(OR($Q$20="YES",$Q$20="NO",$Q$20=""),O56,IF($Q$20="YES","")))</f>
      </c>
      <c r="P91" s="331"/>
      <c r="Q91" s="332"/>
      <c r="R91" s="326">
        <f>IF(O91="","",L91*O91)</f>
      </c>
      <c r="S91" s="327"/>
      <c r="T91" s="328"/>
      <c r="U91" s="164"/>
      <c r="V91" s="164"/>
      <c r="W91" s="164"/>
      <c r="X91" s="164"/>
      <c r="Y91" s="164"/>
      <c r="Z91" s="164"/>
      <c r="AA91" s="164"/>
      <c r="AB91" s="74"/>
      <c r="AC91" s="165"/>
      <c r="AD91" s="165"/>
      <c r="AE91" s="15"/>
      <c r="AF91" s="15"/>
      <c r="AG91" s="403"/>
      <c r="AH91" s="403"/>
      <c r="AI91" s="23"/>
      <c r="AJ91" s="23"/>
      <c r="AK91" s="23"/>
      <c r="AL91" s="13"/>
    </row>
    <row r="92" spans="2:38" s="12" customFormat="1" ht="24.75" customHeight="1">
      <c r="B92" s="148"/>
      <c r="C92" s="162"/>
      <c r="D92" s="92"/>
      <c r="E92" s="162"/>
      <c r="F92" s="74"/>
      <c r="G92" s="74"/>
      <c r="H92" s="74"/>
      <c r="I92" s="390" t="s">
        <v>31</v>
      </c>
      <c r="J92" s="391"/>
      <c r="K92" s="392"/>
      <c r="L92" s="384">
        <v>0.26</v>
      </c>
      <c r="M92" s="385"/>
      <c r="N92" s="386"/>
      <c r="O92" s="330">
        <f>IF(OR(O57="",$Q$23&lt;=0),"",IF(OR($Q$20="YES",$Q$20="NO",$Q$20=""),O57,IF($Q$20="YES","")))</f>
      </c>
      <c r="P92" s="331"/>
      <c r="Q92" s="332"/>
      <c r="R92" s="326">
        <f>IF(O92="","",L92*O92)</f>
      </c>
      <c r="S92" s="327"/>
      <c r="T92" s="328"/>
      <c r="U92" s="164"/>
      <c r="V92" s="164"/>
      <c r="W92" s="164"/>
      <c r="X92" s="164"/>
      <c r="Y92" s="164"/>
      <c r="Z92" s="164"/>
      <c r="AA92" s="164"/>
      <c r="AB92" s="74"/>
      <c r="AC92" s="165"/>
      <c r="AD92" s="165"/>
      <c r="AE92" s="15"/>
      <c r="AF92" s="15"/>
      <c r="AG92" s="23"/>
      <c r="AH92" s="23"/>
      <c r="AI92" s="23"/>
      <c r="AJ92" s="23"/>
      <c r="AK92" s="23"/>
      <c r="AL92" s="13"/>
    </row>
    <row r="93" spans="2:38" s="12" customFormat="1" ht="24.75" customHeight="1">
      <c r="B93" s="148"/>
      <c r="C93" s="162"/>
      <c r="D93" s="93"/>
      <c r="E93" s="162"/>
      <c r="F93" s="74"/>
      <c r="G93" s="74"/>
      <c r="H93" s="74"/>
      <c r="I93" s="390" t="s">
        <v>32</v>
      </c>
      <c r="J93" s="391"/>
      <c r="K93" s="392"/>
      <c r="L93" s="384">
        <v>0.13</v>
      </c>
      <c r="M93" s="385"/>
      <c r="N93" s="386"/>
      <c r="O93" s="330">
        <f>IF(OR(O58="",$Q$23&lt;=0),"",IF(OR($Q$20="YES",$Q$20="NO",$Q$20=""),O58,IF($Q$20="YES","")))</f>
      </c>
      <c r="P93" s="331"/>
      <c r="Q93" s="332"/>
      <c r="R93" s="326">
        <f>IF(O93="","",L93*O93)</f>
      </c>
      <c r="S93" s="327"/>
      <c r="T93" s="328"/>
      <c r="U93" s="164"/>
      <c r="V93" s="164"/>
      <c r="W93" s="164"/>
      <c r="X93" s="164"/>
      <c r="Y93" s="164"/>
      <c r="Z93" s="164"/>
      <c r="AA93" s="164"/>
      <c r="AB93" s="74"/>
      <c r="AC93" s="165"/>
      <c r="AD93" s="165"/>
      <c r="AE93" s="15"/>
      <c r="AF93" s="15"/>
      <c r="AG93" s="23"/>
      <c r="AH93" s="23"/>
      <c r="AI93" s="23"/>
      <c r="AJ93" s="23"/>
      <c r="AK93" s="23"/>
      <c r="AL93" s="13"/>
    </row>
    <row r="94" spans="2:38" s="12" customFormat="1" ht="24.75" customHeight="1">
      <c r="B94" s="148"/>
      <c r="C94" s="162"/>
      <c r="D94" s="93"/>
      <c r="E94" s="162"/>
      <c r="F94" s="74"/>
      <c r="G94" s="74"/>
      <c r="H94" s="74"/>
      <c r="I94" s="390" t="s">
        <v>33</v>
      </c>
      <c r="J94" s="391"/>
      <c r="K94" s="392"/>
      <c r="L94" s="384">
        <v>0.07</v>
      </c>
      <c r="M94" s="385"/>
      <c r="N94" s="386"/>
      <c r="O94" s="330">
        <f>IF(OR(O59="",$Q$23&lt;=0),"",IF(OR($Q$20="YES",$Q$20="NO",$Q$20=""),O59,IF($Q$20="YES","")))</f>
      </c>
      <c r="P94" s="331"/>
      <c r="Q94" s="332"/>
      <c r="R94" s="326">
        <f>IF(O94="","",L94*O94)</f>
      </c>
      <c r="S94" s="327"/>
      <c r="T94" s="328"/>
      <c r="U94" s="164"/>
      <c r="V94" s="164"/>
      <c r="W94" s="164"/>
      <c r="X94" s="164"/>
      <c r="Y94" s="164"/>
      <c r="Z94" s="164"/>
      <c r="AA94" s="164"/>
      <c r="AB94" s="74"/>
      <c r="AC94" s="165"/>
      <c r="AD94" s="165"/>
      <c r="AE94" s="15"/>
      <c r="AF94" s="15"/>
      <c r="AG94" s="13"/>
      <c r="AH94" s="402"/>
      <c r="AI94" s="402"/>
      <c r="AJ94" s="402"/>
      <c r="AK94" s="402"/>
      <c r="AL94" s="402"/>
    </row>
    <row r="95" spans="2:38" s="12" customFormat="1" ht="24.75" customHeight="1">
      <c r="B95" s="148"/>
      <c r="C95" s="162"/>
      <c r="D95" s="93"/>
      <c r="E95" s="162"/>
      <c r="F95" s="74"/>
      <c r="G95" s="74"/>
      <c r="H95" s="74"/>
      <c r="I95" s="371" t="s">
        <v>34</v>
      </c>
      <c r="J95" s="372"/>
      <c r="K95" s="373"/>
      <c r="L95" s="192"/>
      <c r="M95" s="192"/>
      <c r="N95" s="192"/>
      <c r="O95" s="381">
        <f>IF(OR(Q13="",Q23=""),"",SUM(O91:O94))</f>
      </c>
      <c r="P95" s="382"/>
      <c r="Q95" s="383"/>
      <c r="R95" s="376">
        <f>IF(O95="","",SUM(R91:R94))</f>
      </c>
      <c r="S95" s="377"/>
      <c r="T95" s="378"/>
      <c r="U95" s="166"/>
      <c r="V95" s="166"/>
      <c r="W95" s="166"/>
      <c r="X95" s="166"/>
      <c r="Y95" s="166"/>
      <c r="Z95" s="166"/>
      <c r="AA95" s="166"/>
      <c r="AB95" s="74"/>
      <c r="AC95" s="167"/>
      <c r="AD95" s="167"/>
      <c r="AE95" s="15"/>
      <c r="AF95" s="15"/>
      <c r="AG95" s="23"/>
      <c r="AH95" s="23"/>
      <c r="AI95" s="23"/>
      <c r="AJ95" s="23"/>
      <c r="AK95" s="23"/>
      <c r="AL95" s="13"/>
    </row>
    <row r="96" spans="2:38" s="12" customFormat="1" ht="25.5" customHeight="1">
      <c r="B96" s="148"/>
      <c r="C96" s="162"/>
      <c r="D96" s="125"/>
      <c r="E96" s="162"/>
      <c r="F96" s="162"/>
      <c r="G96" s="162"/>
      <c r="H96" s="162"/>
      <c r="I96" s="162"/>
      <c r="J96" s="162"/>
      <c r="K96" s="162"/>
      <c r="L96" s="162"/>
      <c r="M96" s="162"/>
      <c r="N96" s="168"/>
      <c r="O96" s="168"/>
      <c r="P96" s="57"/>
      <c r="Q96" s="134"/>
      <c r="R96" s="134"/>
      <c r="S96" s="134"/>
      <c r="T96" s="75"/>
      <c r="U96" s="75"/>
      <c r="V96" s="75"/>
      <c r="W96" s="75"/>
      <c r="X96" s="75"/>
      <c r="Y96" s="75"/>
      <c r="Z96" s="75"/>
      <c r="AA96" s="75"/>
      <c r="AB96" s="169"/>
      <c r="AC96" s="169"/>
      <c r="AD96" s="169"/>
      <c r="AE96" s="15"/>
      <c r="AF96" s="15"/>
      <c r="AG96" s="13"/>
      <c r="AH96" s="13"/>
      <c r="AI96" s="13"/>
      <c r="AJ96" s="13"/>
      <c r="AK96" s="13"/>
      <c r="AL96" s="13"/>
    </row>
    <row r="97" spans="2:38" ht="24.75" customHeight="1">
      <c r="B97" s="148"/>
      <c r="C97" s="162"/>
      <c r="D97" s="108"/>
      <c r="E97" s="270"/>
      <c r="F97" s="246" t="s">
        <v>163</v>
      </c>
      <c r="G97" s="236"/>
      <c r="H97" s="236"/>
      <c r="I97" s="236"/>
      <c r="J97" s="236"/>
      <c r="K97" s="236"/>
      <c r="L97" s="236"/>
      <c r="M97" s="221"/>
      <c r="N97" s="236"/>
      <c r="O97" s="236"/>
      <c r="P97" s="236"/>
      <c r="Q97" s="221"/>
      <c r="R97" s="236"/>
      <c r="S97" s="236"/>
      <c r="T97" s="236"/>
      <c r="U97" s="236"/>
      <c r="V97" s="236"/>
      <c r="W97" s="236"/>
      <c r="X97" s="236"/>
      <c r="Y97" s="170"/>
      <c r="Z97" s="170"/>
      <c r="AA97" s="170"/>
      <c r="AB97" s="170"/>
      <c r="AC97" s="170"/>
      <c r="AD97" s="170"/>
      <c r="AE97" s="15"/>
      <c r="AF97" s="15"/>
      <c r="AG97" s="13"/>
      <c r="AH97" s="13"/>
      <c r="AI97" s="13"/>
      <c r="AJ97" s="13"/>
      <c r="AK97" s="13"/>
      <c r="AL97" s="13"/>
    </row>
    <row r="98" spans="2:38" s="12" customFormat="1" ht="24.75" customHeight="1">
      <c r="B98" s="148"/>
      <c r="C98" s="162"/>
      <c r="D98" s="108"/>
      <c r="E98" s="162"/>
      <c r="F98" s="103"/>
      <c r="G98" s="103"/>
      <c r="H98" s="236"/>
      <c r="I98" s="241" t="s">
        <v>166</v>
      </c>
      <c r="J98" s="271" t="s">
        <v>48</v>
      </c>
      <c r="K98" s="272" t="s">
        <v>167</v>
      </c>
      <c r="L98" s="236"/>
      <c r="M98" s="233"/>
      <c r="N98" s="233"/>
      <c r="O98" s="233"/>
      <c r="P98" s="233"/>
      <c r="Q98" s="236"/>
      <c r="R98" s="236"/>
      <c r="S98" s="236"/>
      <c r="T98" s="236"/>
      <c r="U98" s="170"/>
      <c r="V98" s="171" t="s">
        <v>44</v>
      </c>
      <c r="W98" s="170"/>
      <c r="X98" s="103"/>
      <c r="Y98" s="170"/>
      <c r="Z98" s="170"/>
      <c r="AA98" s="170"/>
      <c r="AB98" s="170"/>
      <c r="AC98" s="107"/>
      <c r="AD98" s="107"/>
      <c r="AE98" s="15"/>
      <c r="AF98" s="15"/>
      <c r="AG98" s="13"/>
      <c r="AH98" s="13"/>
      <c r="AI98" s="13"/>
      <c r="AJ98" s="13"/>
      <c r="AK98" s="13"/>
      <c r="AL98" s="13"/>
    </row>
    <row r="99" spans="2:38" s="12" customFormat="1" ht="24.75" customHeight="1">
      <c r="B99" s="148"/>
      <c r="C99" s="162"/>
      <c r="D99" s="90"/>
      <c r="E99" s="162"/>
      <c r="F99" s="103"/>
      <c r="G99" s="171"/>
      <c r="H99" s="221"/>
      <c r="I99" s="241" t="s">
        <v>52</v>
      </c>
      <c r="J99" s="271" t="s">
        <v>48</v>
      </c>
      <c r="K99" s="233" t="s">
        <v>168</v>
      </c>
      <c r="L99" s="236"/>
      <c r="M99" s="233"/>
      <c r="N99" s="233"/>
      <c r="O99" s="233"/>
      <c r="P99" s="233"/>
      <c r="Q99" s="236"/>
      <c r="R99" s="236"/>
      <c r="S99" s="236"/>
      <c r="T99" s="236"/>
      <c r="U99" s="170"/>
      <c r="V99" s="107"/>
      <c r="W99" s="107"/>
      <c r="X99" s="172"/>
      <c r="Y99" s="107"/>
      <c r="Z99" s="107"/>
      <c r="AA99" s="107"/>
      <c r="AB99" s="107"/>
      <c r="AC99" s="107"/>
      <c r="AD99" s="107"/>
      <c r="AE99" s="15"/>
      <c r="AF99" s="15"/>
      <c r="AG99" s="13"/>
      <c r="AH99" s="13"/>
      <c r="AI99" s="13"/>
      <c r="AJ99" s="13"/>
      <c r="AK99" s="13"/>
      <c r="AL99" s="13"/>
    </row>
    <row r="100" spans="2:32" ht="24.75" customHeight="1">
      <c r="B100" s="148"/>
      <c r="C100" s="162"/>
      <c r="D100" s="92"/>
      <c r="E100" s="162"/>
      <c r="F100" s="103"/>
      <c r="G100" s="171"/>
      <c r="H100" s="221"/>
      <c r="I100" s="241" t="s">
        <v>52</v>
      </c>
      <c r="J100" s="271" t="s">
        <v>48</v>
      </c>
      <c r="K100" s="273">
        <f>IF(COUNTBLANK(Q10:Q19)=10,"",IF(Y55&lt;&gt;"","?????",IF(AND(Q68=0,Q20&lt;&gt;"YES"),"0.00 in",IF(OR(O95="",O95=0),"0.00 in",ROUND(R95/O95,2)&amp;" "&amp;"in"))))</f>
      </c>
      <c r="L100" s="264"/>
      <c r="M100" s="233"/>
      <c r="N100" s="221"/>
      <c r="O100" s="233"/>
      <c r="P100" s="233"/>
      <c r="Q100" s="274">
        <f>IF(OR(O95=0,O95=""),0,ROUND(R95/O95,2))</f>
        <v>0</v>
      </c>
      <c r="R100" s="236"/>
      <c r="S100" s="236"/>
      <c r="T100" s="236"/>
      <c r="U100" s="170"/>
      <c r="V100" s="107"/>
      <c r="W100" s="107"/>
      <c r="X100" s="172"/>
      <c r="Y100" s="107"/>
      <c r="Z100" s="107"/>
      <c r="AA100" s="107"/>
      <c r="AB100" s="107"/>
      <c r="AC100" s="107"/>
      <c r="AD100" s="107"/>
      <c r="AE100" s="15"/>
      <c r="AF100" s="15"/>
    </row>
    <row r="101" spans="2:32" s="12" customFormat="1" ht="24.75" customHeight="1">
      <c r="B101" s="148"/>
      <c r="C101" s="162"/>
      <c r="D101" s="93"/>
      <c r="E101" s="162"/>
      <c r="F101" s="103"/>
      <c r="G101" s="170"/>
      <c r="H101" s="233"/>
      <c r="I101" s="241" t="s">
        <v>134</v>
      </c>
      <c r="J101" s="231" t="s">
        <v>48</v>
      </c>
      <c r="K101" s="242" t="s">
        <v>149</v>
      </c>
      <c r="L101" s="233"/>
      <c r="M101" s="221"/>
      <c r="N101" s="221"/>
      <c r="O101" s="221"/>
      <c r="P101" s="221"/>
      <c r="Q101" s="221"/>
      <c r="R101" s="233"/>
      <c r="S101" s="233"/>
      <c r="T101" s="272"/>
      <c r="U101" s="171"/>
      <c r="V101" s="171"/>
      <c r="W101" s="171"/>
      <c r="X101" s="171"/>
      <c r="Y101" s="171"/>
      <c r="Z101" s="171"/>
      <c r="AA101" s="171"/>
      <c r="AB101" s="170"/>
      <c r="AC101" s="170"/>
      <c r="AD101" s="170"/>
      <c r="AE101" s="15"/>
      <c r="AF101" s="15"/>
    </row>
    <row r="102" spans="2:32" s="12" customFormat="1" ht="24.75" customHeight="1">
      <c r="B102" s="148"/>
      <c r="C102" s="162"/>
      <c r="D102" s="93"/>
      <c r="E102" s="162"/>
      <c r="F102" s="171"/>
      <c r="G102" s="170"/>
      <c r="H102" s="247"/>
      <c r="I102" s="238" t="s">
        <v>169</v>
      </c>
      <c r="J102" s="231" t="s">
        <v>48</v>
      </c>
      <c r="K102" s="275" t="s">
        <v>170</v>
      </c>
      <c r="L102" s="236"/>
      <c r="M102" s="233"/>
      <c r="N102" s="233"/>
      <c r="O102" s="233"/>
      <c r="P102" s="233"/>
      <c r="Q102" s="236"/>
      <c r="R102" s="236"/>
      <c r="S102" s="236"/>
      <c r="T102" s="236"/>
      <c r="U102" s="170"/>
      <c r="V102" s="107"/>
      <c r="W102" s="107"/>
      <c r="X102" s="172"/>
      <c r="Y102" s="107"/>
      <c r="Z102" s="107"/>
      <c r="AA102" s="107"/>
      <c r="AB102" s="107"/>
      <c r="AC102" s="107"/>
      <c r="AD102" s="107"/>
      <c r="AE102" s="15"/>
      <c r="AF102" s="15"/>
    </row>
    <row r="103" spans="2:30" s="36" customFormat="1" ht="24.75" customHeight="1" thickBot="1">
      <c r="B103" s="146"/>
      <c r="C103" s="146"/>
      <c r="D103" s="93"/>
      <c r="E103" s="146"/>
      <c r="F103" s="171"/>
      <c r="G103" s="170"/>
      <c r="H103" s="247"/>
      <c r="I103" s="238" t="s">
        <v>169</v>
      </c>
      <c r="J103" s="231" t="s">
        <v>48</v>
      </c>
      <c r="K103" s="276">
        <f>IF(COUNTBLANK(Q10:Q19)=10,"",IF(OR(O95="",O95=0),"0.00"&amp;" "&amp;"acres",O95&amp;" "&amp;"acres"))</f>
      </c>
      <c r="L103" s="277"/>
      <c r="M103" s="233"/>
      <c r="N103" s="233"/>
      <c r="O103" s="233"/>
      <c r="P103" s="233"/>
      <c r="Q103" s="236"/>
      <c r="R103" s="236"/>
      <c r="S103" s="221"/>
      <c r="T103" s="236"/>
      <c r="U103" s="170"/>
      <c r="V103" s="170"/>
      <c r="W103" s="170"/>
      <c r="X103" s="170"/>
      <c r="Y103" s="170"/>
      <c r="Z103" s="170"/>
      <c r="AA103" s="170"/>
      <c r="AB103" s="170"/>
      <c r="AC103" s="170"/>
      <c r="AD103" s="170"/>
    </row>
    <row r="104" spans="2:30" ht="30" customHeight="1">
      <c r="B104" s="74"/>
      <c r="C104" s="74"/>
      <c r="D104" s="93"/>
      <c r="E104" s="74"/>
      <c r="F104" s="162"/>
      <c r="G104" s="162"/>
      <c r="H104" s="162"/>
      <c r="I104" s="162"/>
      <c r="J104" s="162"/>
      <c r="K104" s="162"/>
      <c r="L104" s="162"/>
      <c r="M104" s="162"/>
      <c r="N104" s="57"/>
      <c r="O104" s="379" t="s">
        <v>171</v>
      </c>
      <c r="P104" s="380"/>
      <c r="Q104" s="368">
        <f>IF(COUNTBLANK(Q10:Q19)=10,"",IF(OR(Q100="",Q100=0),0,IF(Y55&lt;&gt;"","?????",ROUND(Q100*0.95*O95*3630,0))))</f>
      </c>
      <c r="R104" s="369"/>
      <c r="S104" s="370"/>
      <c r="T104" s="214" t="s">
        <v>43</v>
      </c>
      <c r="U104" s="279"/>
      <c r="V104" s="279"/>
      <c r="W104" s="279"/>
      <c r="X104" s="279"/>
      <c r="Y104" s="279"/>
      <c r="Z104" s="279"/>
      <c r="AA104" s="279"/>
      <c r="AB104" s="252"/>
      <c r="AC104" s="252"/>
      <c r="AD104" s="124"/>
    </row>
    <row r="105" spans="2:30" ht="33.75" customHeight="1" thickBot="1">
      <c r="B105" s="74"/>
      <c r="C105" s="74"/>
      <c r="D105" s="74"/>
      <c r="E105" s="74"/>
      <c r="F105" s="246" t="s">
        <v>175</v>
      </c>
      <c r="G105" s="236"/>
      <c r="H105" s="236"/>
      <c r="I105" s="236"/>
      <c r="J105" s="236"/>
      <c r="K105" s="236"/>
      <c r="L105" s="236"/>
      <c r="M105" s="221"/>
      <c r="N105" s="236"/>
      <c r="O105" s="236"/>
      <c r="P105" s="236"/>
      <c r="Q105" s="221"/>
      <c r="R105" s="236"/>
      <c r="S105" s="236"/>
      <c r="T105" s="236"/>
      <c r="U105" s="236"/>
      <c r="V105" s="236"/>
      <c r="W105" s="236"/>
      <c r="X105" s="279"/>
      <c r="Y105" s="279"/>
      <c r="Z105" s="279"/>
      <c r="AA105" s="279"/>
      <c r="AB105" s="252"/>
      <c r="AC105" s="252"/>
      <c r="AD105" s="124"/>
    </row>
    <row r="106" spans="2:30" ht="30" customHeight="1">
      <c r="B106" s="74"/>
      <c r="C106" s="74"/>
      <c r="D106" s="74"/>
      <c r="E106" s="74"/>
      <c r="F106" s="130"/>
      <c r="G106" s="162"/>
      <c r="H106" s="162"/>
      <c r="I106" s="162"/>
      <c r="J106" s="162"/>
      <c r="K106" s="162"/>
      <c r="L106" s="162"/>
      <c r="M106" s="74"/>
      <c r="N106" s="162"/>
      <c r="O106" s="270"/>
      <c r="P106" s="280" t="s">
        <v>172</v>
      </c>
      <c r="Q106" s="368">
        <f>IF(COUNTBLANK(Q10:Q19)=10,"",IF(Q17="",0,ROUND(Q17,0)))</f>
      </c>
      <c r="R106" s="369"/>
      <c r="S106" s="370"/>
      <c r="T106" s="214" t="s">
        <v>43</v>
      </c>
      <c r="U106" s="251"/>
      <c r="V106" s="192"/>
      <c r="W106" s="279"/>
      <c r="X106" s="279"/>
      <c r="Y106" s="279"/>
      <c r="Z106" s="279"/>
      <c r="AA106" s="279"/>
      <c r="AB106" s="252"/>
      <c r="AC106" s="252"/>
      <c r="AD106" s="124"/>
    </row>
    <row r="107" spans="2:30" ht="21" thickBot="1">
      <c r="B107" s="74"/>
      <c r="C107" s="74"/>
      <c r="D107" s="74"/>
      <c r="E107" s="74"/>
      <c r="F107" s="253" t="s">
        <v>173</v>
      </c>
      <c r="G107" s="270"/>
      <c r="H107" s="270"/>
      <c r="I107" s="270"/>
      <c r="J107" s="270"/>
      <c r="K107" s="270"/>
      <c r="L107" s="270"/>
      <c r="M107" s="192"/>
      <c r="N107" s="270"/>
      <c r="O107" s="162"/>
      <c r="P107" s="162"/>
      <c r="Q107" s="281"/>
      <c r="R107" s="281"/>
      <c r="S107" s="281"/>
      <c r="T107" s="214"/>
      <c r="U107" s="279"/>
      <c r="V107" s="279"/>
      <c r="W107" s="282"/>
      <c r="X107" s="282"/>
      <c r="Y107" s="282"/>
      <c r="Z107" s="282"/>
      <c r="AA107" s="282"/>
      <c r="AB107" s="282"/>
      <c r="AC107" s="282"/>
      <c r="AD107" s="174"/>
    </row>
    <row r="108" spans="2:30" ht="30" customHeight="1">
      <c r="B108" s="74"/>
      <c r="C108" s="74"/>
      <c r="D108" s="74"/>
      <c r="E108" s="74"/>
      <c r="F108" s="130"/>
      <c r="G108" s="162"/>
      <c r="H108" s="162"/>
      <c r="I108" s="162"/>
      <c r="J108" s="162"/>
      <c r="K108" s="162"/>
      <c r="L108" s="270"/>
      <c r="M108" s="192"/>
      <c r="N108" s="270"/>
      <c r="O108" s="181"/>
      <c r="P108" s="181" t="s">
        <v>174</v>
      </c>
      <c r="Q108" s="368">
        <f>IF(AND(Q104="",Q106=""),"",ROUND(Q104+Q106,0))</f>
      </c>
      <c r="R108" s="369"/>
      <c r="S108" s="370"/>
      <c r="T108" s="214" t="s">
        <v>195</v>
      </c>
      <c r="U108" s="279"/>
      <c r="V108" s="279"/>
      <c r="W108" s="282"/>
      <c r="X108" s="282"/>
      <c r="Y108" s="282"/>
      <c r="Z108" s="282"/>
      <c r="AA108" s="282"/>
      <c r="AB108" s="282"/>
      <c r="AC108" s="282"/>
      <c r="AD108" s="174"/>
    </row>
    <row r="109" spans="2:30" ht="25.5" customHeight="1" thickBot="1">
      <c r="B109" s="74"/>
      <c r="C109" s="74"/>
      <c r="D109" s="74"/>
      <c r="E109" s="74"/>
      <c r="F109" s="74"/>
      <c r="G109" s="74"/>
      <c r="H109" s="74"/>
      <c r="I109" s="74"/>
      <c r="J109" s="74"/>
      <c r="K109" s="74"/>
      <c r="L109" s="74"/>
      <c r="M109" s="74"/>
      <c r="N109" s="74"/>
      <c r="O109" s="74"/>
      <c r="P109" s="74"/>
      <c r="Q109" s="175"/>
      <c r="R109" s="175"/>
      <c r="S109" s="176"/>
      <c r="T109" s="177"/>
      <c r="U109" s="177"/>
      <c r="V109" s="177"/>
      <c r="W109" s="177"/>
      <c r="X109" s="177"/>
      <c r="Y109" s="177"/>
      <c r="Z109" s="177"/>
      <c r="AA109" s="177"/>
      <c r="AB109" s="87"/>
      <c r="AC109" s="87"/>
      <c r="AD109" s="87"/>
    </row>
    <row r="110" spans="2:30" ht="33.75" customHeight="1" thickBot="1" thickTop="1">
      <c r="B110" s="203" t="s">
        <v>68</v>
      </c>
      <c r="C110" s="204"/>
      <c r="D110" s="204"/>
      <c r="E110" s="204"/>
      <c r="F110" s="204"/>
      <c r="G110" s="204"/>
      <c r="H110" s="204"/>
      <c r="I110" s="204"/>
      <c r="J110" s="81"/>
      <c r="K110" s="81"/>
      <c r="L110" s="82"/>
      <c r="M110" s="82"/>
      <c r="N110" s="82"/>
      <c r="O110" s="82"/>
      <c r="P110" s="82"/>
      <c r="Q110" s="82"/>
      <c r="R110" s="82"/>
      <c r="S110" s="82"/>
      <c r="T110" s="82"/>
      <c r="U110" s="82"/>
      <c r="V110" s="82"/>
      <c r="W110" s="82"/>
      <c r="X110" s="82"/>
      <c r="Y110" s="82"/>
      <c r="Z110" s="82"/>
      <c r="AA110" s="82"/>
      <c r="AB110" s="82"/>
      <c r="AC110" s="82"/>
      <c r="AD110" s="83"/>
    </row>
    <row r="111" spans="2:30" ht="24.75" customHeight="1" thickTop="1">
      <c r="B111" s="426"/>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8"/>
    </row>
    <row r="112" spans="2:30" ht="24.75" customHeight="1">
      <c r="B112" s="429"/>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1"/>
    </row>
    <row r="113" spans="2:30" ht="24.75" customHeight="1">
      <c r="B113" s="429"/>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1"/>
    </row>
    <row r="114" spans="2:30" ht="24.75" customHeight="1" thickBot="1">
      <c r="B114" s="432"/>
      <c r="C114" s="433"/>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34"/>
    </row>
    <row r="115" spans="2:30" ht="15.75">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row>
    <row r="119" spans="2:30" s="12" customFormat="1" ht="15.75">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row>
    <row r="122" spans="2:30" s="12" customFormat="1" ht="15.75">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row>
    <row r="125" spans="2:30" s="12" customFormat="1" ht="15.75">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row>
    <row r="128" spans="2:30" s="12" customFormat="1" ht="15.75">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row>
    <row r="131" spans="2:30" s="12" customFormat="1" ht="15.75">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row>
    <row r="134" spans="2:30" s="12" customFormat="1" ht="15.75">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row>
    <row r="136" spans="32:41" ht="15.75">
      <c r="AF136" s="25"/>
      <c r="AG136" s="25"/>
      <c r="AH136" s="25"/>
      <c r="AI136" s="25"/>
      <c r="AJ136" s="25"/>
      <c r="AK136" s="25"/>
      <c r="AL136" s="25"/>
      <c r="AM136" s="25"/>
      <c r="AN136" s="25"/>
      <c r="AO136" s="25"/>
    </row>
    <row r="137" spans="32:41" ht="15.75">
      <c r="AF137" s="25"/>
      <c r="AG137" s="25"/>
      <c r="AH137" s="25"/>
      <c r="AI137" s="25"/>
      <c r="AJ137" s="25"/>
      <c r="AK137" s="25"/>
      <c r="AL137" s="25"/>
      <c r="AM137" s="25"/>
      <c r="AN137" s="25"/>
      <c r="AO137" s="25"/>
    </row>
    <row r="138" spans="32:41" ht="15.75">
      <c r="AF138" s="25"/>
      <c r="AG138" s="25"/>
      <c r="AH138" s="25"/>
      <c r="AI138" s="25"/>
      <c r="AJ138" s="25"/>
      <c r="AK138" s="25"/>
      <c r="AL138" s="25"/>
      <c r="AM138" s="25"/>
      <c r="AN138" s="25"/>
      <c r="AO138" s="25"/>
    </row>
    <row r="139" spans="32:41" ht="15.75">
      <c r="AF139" s="25"/>
      <c r="AG139" s="25"/>
      <c r="AH139" s="25"/>
      <c r="AI139" s="25"/>
      <c r="AJ139" s="25"/>
      <c r="AK139" s="25"/>
      <c r="AL139" s="25"/>
      <c r="AM139" s="25"/>
      <c r="AN139" s="25"/>
      <c r="AO139" s="25"/>
    </row>
    <row r="140" spans="32:41" ht="15.75">
      <c r="AF140" s="25"/>
      <c r="AG140" s="25"/>
      <c r="AH140" s="25"/>
      <c r="AI140" s="25"/>
      <c r="AJ140" s="25"/>
      <c r="AK140" s="25"/>
      <c r="AL140" s="25"/>
      <c r="AM140" s="25"/>
      <c r="AN140" s="25"/>
      <c r="AO140" s="25"/>
    </row>
    <row r="141" spans="32:41" ht="15.75">
      <c r="AF141" s="25"/>
      <c r="AG141" s="25"/>
      <c r="AH141" s="25"/>
      <c r="AI141" s="25"/>
      <c r="AJ141" s="25"/>
      <c r="AK141" s="25"/>
      <c r="AL141" s="25"/>
      <c r="AM141" s="25"/>
      <c r="AN141" s="25"/>
      <c r="AO141" s="25"/>
    </row>
    <row r="142" spans="32:41" ht="15.75">
      <c r="AF142" s="25"/>
      <c r="AG142" s="25"/>
      <c r="AH142" s="25"/>
      <c r="AI142" s="25"/>
      <c r="AJ142" s="25"/>
      <c r="AK142" s="25"/>
      <c r="AL142" s="25"/>
      <c r="AM142" s="25"/>
      <c r="AN142" s="25"/>
      <c r="AO142" s="25"/>
    </row>
    <row r="143" spans="32:41" ht="15.75">
      <c r="AF143" s="25"/>
      <c r="AG143" s="25"/>
      <c r="AH143" s="25"/>
      <c r="AI143" s="25"/>
      <c r="AJ143" s="25"/>
      <c r="AK143" s="25"/>
      <c r="AL143" s="25"/>
      <c r="AM143" s="25"/>
      <c r="AN143" s="25"/>
      <c r="AO143" s="25"/>
    </row>
    <row r="144" spans="32:41" ht="15.75">
      <c r="AF144" s="25"/>
      <c r="AG144" s="25"/>
      <c r="AH144" s="25"/>
      <c r="AI144" s="25"/>
      <c r="AJ144" s="25"/>
      <c r="AK144" s="25"/>
      <c r="AL144" s="25"/>
      <c r="AM144" s="25"/>
      <c r="AN144" s="25"/>
      <c r="AO144" s="25"/>
    </row>
    <row r="145" spans="32:41" ht="15.75">
      <c r="AF145" s="25"/>
      <c r="AG145" s="25"/>
      <c r="AH145" s="25"/>
      <c r="AI145" s="25"/>
      <c r="AJ145" s="25"/>
      <c r="AK145" s="25"/>
      <c r="AL145" s="25"/>
      <c r="AM145" s="25"/>
      <c r="AN145" s="25"/>
      <c r="AO145" s="25"/>
    </row>
    <row r="146" spans="32:41" ht="15.75">
      <c r="AF146" s="25"/>
      <c r="AG146" s="25"/>
      <c r="AH146" s="25"/>
      <c r="AI146" s="25"/>
      <c r="AJ146" s="25"/>
      <c r="AK146" s="25"/>
      <c r="AL146" s="25"/>
      <c r="AM146" s="25"/>
      <c r="AN146" s="25"/>
      <c r="AO146" s="25"/>
    </row>
    <row r="147" spans="32:41" ht="15.75">
      <c r="AF147" s="25"/>
      <c r="AG147" s="25"/>
      <c r="AH147" s="25"/>
      <c r="AI147" s="25"/>
      <c r="AJ147" s="25"/>
      <c r="AK147" s="25"/>
      <c r="AL147" s="25"/>
      <c r="AM147" s="25"/>
      <c r="AN147" s="25"/>
      <c r="AO147" s="25"/>
    </row>
    <row r="148" spans="32:41" ht="15.75">
      <c r="AF148" s="25"/>
      <c r="AG148" s="25"/>
      <c r="AH148" s="25"/>
      <c r="AI148" s="25"/>
      <c r="AJ148" s="25"/>
      <c r="AK148" s="25"/>
      <c r="AL148" s="25"/>
      <c r="AM148" s="25"/>
      <c r="AN148" s="25"/>
      <c r="AO148" s="25"/>
    </row>
    <row r="149" spans="32:41" ht="15.75">
      <c r="AF149" s="25"/>
      <c r="AG149" s="25"/>
      <c r="AH149" s="25"/>
      <c r="AI149" s="25"/>
      <c r="AJ149" s="25"/>
      <c r="AK149" s="25"/>
      <c r="AL149" s="25"/>
      <c r="AM149" s="25"/>
      <c r="AN149" s="25"/>
      <c r="AO149" s="25"/>
    </row>
    <row r="150" spans="32:41" ht="15.75">
      <c r="AF150" s="25"/>
      <c r="AG150" s="25"/>
      <c r="AH150" s="25"/>
      <c r="AI150" s="25"/>
      <c r="AJ150" s="25"/>
      <c r="AK150" s="25"/>
      <c r="AL150" s="25"/>
      <c r="AM150" s="25"/>
      <c r="AN150" s="25"/>
      <c r="AO150" s="25"/>
    </row>
    <row r="151" spans="32:41" ht="15.75">
      <c r="AF151" s="25"/>
      <c r="AG151" s="25"/>
      <c r="AH151" s="25"/>
      <c r="AI151" s="25"/>
      <c r="AJ151" s="25"/>
      <c r="AK151" s="25"/>
      <c r="AL151" s="25"/>
      <c r="AM151" s="25"/>
      <c r="AN151" s="25"/>
      <c r="AO151" s="25"/>
    </row>
    <row r="152" spans="32:41" ht="15.75">
      <c r="AF152" s="25"/>
      <c r="AG152" s="25"/>
      <c r="AH152" s="25"/>
      <c r="AI152" s="25"/>
      <c r="AJ152" s="25"/>
      <c r="AK152" s="25"/>
      <c r="AL152" s="25"/>
      <c r="AM152" s="25"/>
      <c r="AN152" s="25"/>
      <c r="AO152" s="25"/>
    </row>
    <row r="153" spans="32:41" ht="15.75">
      <c r="AF153" s="25"/>
      <c r="AG153" s="25"/>
      <c r="AH153" s="25"/>
      <c r="AI153" s="25"/>
      <c r="AJ153" s="25"/>
      <c r="AK153" s="25"/>
      <c r="AL153" s="25"/>
      <c r="AM153" s="25"/>
      <c r="AN153" s="25"/>
      <c r="AO153" s="25"/>
    </row>
  </sheetData>
  <sheetProtection/>
  <mergeCells count="137">
    <mergeCell ref="Q10:S10"/>
    <mergeCell ref="O20:P20"/>
    <mergeCell ref="I60:K60"/>
    <mergeCell ref="T39:AD39"/>
    <mergeCell ref="O19:P19"/>
    <mergeCell ref="W48:AD48"/>
    <mergeCell ref="O12:P12"/>
    <mergeCell ref="Q15:S15"/>
    <mergeCell ref="Q11:S11"/>
    <mergeCell ref="Q18:S18"/>
    <mergeCell ref="B2:AD2"/>
    <mergeCell ref="W71:AD71"/>
    <mergeCell ref="L5:X5"/>
    <mergeCell ref="L6:X6"/>
    <mergeCell ref="Q16:S16"/>
    <mergeCell ref="Q13:S13"/>
    <mergeCell ref="O16:P16"/>
    <mergeCell ref="N23:P23"/>
    <mergeCell ref="O11:P11"/>
    <mergeCell ref="Q22:S22"/>
    <mergeCell ref="B111:AD114"/>
    <mergeCell ref="V19:W19"/>
    <mergeCell ref="Q20:S20"/>
    <mergeCell ref="X19:Y19"/>
    <mergeCell ref="Z19:AA19"/>
    <mergeCell ref="Q23:S23"/>
    <mergeCell ref="U57:W57"/>
    <mergeCell ref="Q19:S19"/>
    <mergeCell ref="Q31:S31"/>
    <mergeCell ref="B33:AD33"/>
    <mergeCell ref="O13:P13"/>
    <mergeCell ref="R59:T59"/>
    <mergeCell ref="Q24:S24"/>
    <mergeCell ref="Q39:S39"/>
    <mergeCell ref="B47:AD47"/>
    <mergeCell ref="Y55:AD59"/>
    <mergeCell ref="W40:AD40"/>
    <mergeCell ref="Q45:S45"/>
    <mergeCell ref="U55:W55"/>
    <mergeCell ref="U56:W56"/>
    <mergeCell ref="R57:T57"/>
    <mergeCell ref="O59:Q59"/>
    <mergeCell ref="I59:K59"/>
    <mergeCell ref="I90:K90"/>
    <mergeCell ref="Q14:S14"/>
    <mergeCell ref="I91:K91"/>
    <mergeCell ref="T22:AD22"/>
    <mergeCell ref="T23:AD23"/>
    <mergeCell ref="O56:Q56"/>
    <mergeCell ref="R58:T58"/>
    <mergeCell ref="O57:Q57"/>
    <mergeCell ref="Q84:S84"/>
    <mergeCell ref="I56:K56"/>
    <mergeCell ref="L59:N59"/>
    <mergeCell ref="O58:Q58"/>
    <mergeCell ref="AG24:AH24"/>
    <mergeCell ref="O55:Q55"/>
    <mergeCell ref="Q53:S53"/>
    <mergeCell ref="B26:AD26"/>
    <mergeCell ref="C28:C30"/>
    <mergeCell ref="C35:C37"/>
    <mergeCell ref="T53:AD53"/>
    <mergeCell ref="I55:K55"/>
    <mergeCell ref="C46:D46"/>
    <mergeCell ref="C49:C51"/>
    <mergeCell ref="AH94:AL94"/>
    <mergeCell ref="O93:Q93"/>
    <mergeCell ref="O94:Q94"/>
    <mergeCell ref="AG91:AH91"/>
    <mergeCell ref="U59:W59"/>
    <mergeCell ref="Q80:S80"/>
    <mergeCell ref="Q68:S68"/>
    <mergeCell ref="R92:T92"/>
    <mergeCell ref="I93:K93"/>
    <mergeCell ref="I92:K92"/>
    <mergeCell ref="L93:N93"/>
    <mergeCell ref="L91:N91"/>
    <mergeCell ref="L94:N94"/>
    <mergeCell ref="I58:K58"/>
    <mergeCell ref="L92:N92"/>
    <mergeCell ref="B84:P84"/>
    <mergeCell ref="C55:C58"/>
    <mergeCell ref="L56:N56"/>
    <mergeCell ref="C63:C66"/>
    <mergeCell ref="I94:K94"/>
    <mergeCell ref="I57:K57"/>
    <mergeCell ref="L57:N57"/>
    <mergeCell ref="Q108:S108"/>
    <mergeCell ref="R90:T90"/>
    <mergeCell ref="Q104:S104"/>
    <mergeCell ref="O60:Q60"/>
    <mergeCell ref="O91:Q91"/>
    <mergeCell ref="I95:K95"/>
    <mergeCell ref="Q106:S106"/>
    <mergeCell ref="R95:T95"/>
    <mergeCell ref="O104:P104"/>
    <mergeCell ref="O95:Q95"/>
    <mergeCell ref="B23:M23"/>
    <mergeCell ref="AB19:AC19"/>
    <mergeCell ref="B19:N19"/>
    <mergeCell ref="O18:P18"/>
    <mergeCell ref="N24:P24"/>
    <mergeCell ref="L90:N90"/>
    <mergeCell ref="L58:N58"/>
    <mergeCell ref="Q76:S76"/>
    <mergeCell ref="U58:W58"/>
    <mergeCell ref="U60:W60"/>
    <mergeCell ref="N8:T8"/>
    <mergeCell ref="L7:N7"/>
    <mergeCell ref="V10:AD11"/>
    <mergeCell ref="Q12:S12"/>
    <mergeCell ref="O10:P10"/>
    <mergeCell ref="L55:N55"/>
    <mergeCell ref="Q17:S17"/>
    <mergeCell ref="O17:P17"/>
    <mergeCell ref="N22:P22"/>
    <mergeCell ref="W34:AD34"/>
    <mergeCell ref="O15:P15"/>
    <mergeCell ref="B20:N20"/>
    <mergeCell ref="B22:M22"/>
    <mergeCell ref="B24:M24"/>
    <mergeCell ref="C41:C43"/>
    <mergeCell ref="AB4:AD4"/>
    <mergeCell ref="AB5:AD5"/>
    <mergeCell ref="AB6:AD6"/>
    <mergeCell ref="AB7:AD7"/>
    <mergeCell ref="AB8:AD8"/>
    <mergeCell ref="B3:AD3"/>
    <mergeCell ref="G86:AB86"/>
    <mergeCell ref="R55:T55"/>
    <mergeCell ref="R93:T93"/>
    <mergeCell ref="R94:T94"/>
    <mergeCell ref="R56:T56"/>
    <mergeCell ref="O90:Q90"/>
    <mergeCell ref="R91:T91"/>
    <mergeCell ref="O92:Q92"/>
    <mergeCell ref="O14:P14"/>
  </mergeCells>
  <conditionalFormatting sqref="V10:AD11">
    <cfRule type="expression" priority="44" dxfId="25">
      <formula>AND($Q$11-$Q$10&lt;=0,$Q$10&gt;0,$Q$11&gt;0)</formula>
    </cfRule>
  </conditionalFormatting>
  <conditionalFormatting sqref="B43">
    <cfRule type="expression" priority="40" dxfId="26" stopIfTrue="1">
      <formula>OR($Q$19="",$Q$19=0)</formula>
    </cfRule>
  </conditionalFormatting>
  <conditionalFormatting sqref="D42">
    <cfRule type="expression" priority="39" dxfId="27" stopIfTrue="1">
      <formula>AND($Q$23&lt;0,$Q$19&lt;&gt;0)</formula>
    </cfRule>
  </conditionalFormatting>
  <conditionalFormatting sqref="D36">
    <cfRule type="expression" priority="37" dxfId="27" stopIfTrue="1">
      <formula>$Q$23&lt;0</formula>
    </cfRule>
  </conditionalFormatting>
  <conditionalFormatting sqref="D50">
    <cfRule type="expression" priority="36" dxfId="27" stopIfTrue="1">
      <formula>$Q$20="YES"</formula>
    </cfRule>
  </conditionalFormatting>
  <conditionalFormatting sqref="D28">
    <cfRule type="expression" priority="35" dxfId="27" stopIfTrue="1">
      <formula>$AZ$1=1</formula>
    </cfRule>
  </conditionalFormatting>
  <conditionalFormatting sqref="D56">
    <cfRule type="expression" priority="34" dxfId="27" stopIfTrue="1">
      <formula>AND($Q$20&lt;&gt;"YES",$Q$23&gt;0,$Q$10&gt;0)</formula>
    </cfRule>
  </conditionalFormatting>
  <conditionalFormatting sqref="D64">
    <cfRule type="expression" priority="33" dxfId="27" stopIfTrue="1">
      <formula>AND($Q$10&gt;0,$Q$20&lt;&gt;"YES",$Q$23&gt;0)</formula>
    </cfRule>
  </conditionalFormatting>
  <conditionalFormatting sqref="D73">
    <cfRule type="expression" priority="32" dxfId="27" stopIfTrue="1">
      <formula>AND($Q$19&lt;&gt;0,$Q$20&lt;&gt;"YES")</formula>
    </cfRule>
  </conditionalFormatting>
  <conditionalFormatting sqref="D91">
    <cfRule type="expression" priority="31" dxfId="27" stopIfTrue="1">
      <formula>AND($Q$10&gt;0,$Q$23&gt;0)</formula>
    </cfRule>
  </conditionalFormatting>
  <conditionalFormatting sqref="D99">
    <cfRule type="expression" priority="29" dxfId="27" stopIfTrue="1">
      <formula>AND($Q$10&gt;0,$Q$23&gt;0)</formula>
    </cfRule>
  </conditionalFormatting>
  <conditionalFormatting sqref="C86">
    <cfRule type="expression" priority="26" dxfId="27" stopIfTrue="1">
      <formula>($Q$11-$Q$10)&gt;0</formula>
    </cfRule>
  </conditionalFormatting>
  <conditionalFormatting sqref="F64">
    <cfRule type="expression" priority="20" dxfId="28" stopIfTrue="1">
      <formula>OR($Q$23&lt;=0,$Q$20="YES")</formula>
    </cfRule>
  </conditionalFormatting>
  <conditionalFormatting sqref="F62:S62 G63:AC67">
    <cfRule type="expression" priority="15" dxfId="26" stopIfTrue="1">
      <formula>OR($Q$23&lt;=0,$Q$20="YES")</formula>
    </cfRule>
  </conditionalFormatting>
  <conditionalFormatting sqref="F48:AD52">
    <cfRule type="expression" priority="14" dxfId="26" stopIfTrue="1">
      <formula>AND($Q$10&gt;0,$Q$20&lt;&gt;"YES")</formula>
    </cfRule>
  </conditionalFormatting>
  <conditionalFormatting sqref="F54:W60">
    <cfRule type="expression" priority="13" dxfId="26" stopIfTrue="1">
      <formula>$Q$23&lt;=0</formula>
    </cfRule>
  </conditionalFormatting>
  <conditionalFormatting sqref="G27:AB30">
    <cfRule type="expression" priority="12" dxfId="26" stopIfTrue="1">
      <formula>AND($Q$10&gt;0,$AZ$1=2)</formula>
    </cfRule>
  </conditionalFormatting>
  <conditionalFormatting sqref="F34:AD38">
    <cfRule type="expression" priority="11" dxfId="26" stopIfTrue="1">
      <formula>AND($Q$11&gt;0,$Q$23&gt;=0)</formula>
    </cfRule>
  </conditionalFormatting>
  <conditionalFormatting sqref="F40:AD44">
    <cfRule type="expression" priority="10" dxfId="26" stopIfTrue="1">
      <formula>AND($Q$23&gt;=0,$Q$10&gt;0)</formula>
    </cfRule>
  </conditionalFormatting>
  <conditionalFormatting sqref="F71:AD75">
    <cfRule type="expression" priority="9" dxfId="26" stopIfTrue="1">
      <formula>OR(AND($Q$20="YES",$Q$19&gt;0),AND($Q$19="",$Q$10&gt;0))</formula>
    </cfRule>
  </conditionalFormatting>
  <conditionalFormatting sqref="F89:T95">
    <cfRule type="expression" priority="8" dxfId="26" stopIfTrue="1">
      <formula>$Q$23&lt;=0</formula>
    </cfRule>
  </conditionalFormatting>
  <conditionalFormatting sqref="F97:AA103">
    <cfRule type="expression" priority="7" dxfId="26" stopIfTrue="1">
      <formula>$Q$23&lt;=0</formula>
    </cfRule>
  </conditionalFormatting>
  <conditionalFormatting sqref="G86:AB86">
    <cfRule type="expression" priority="3" dxfId="29" stopIfTrue="1">
      <formula>AND($Q$11&lt;=$Q$10,$Q$10&gt;0,$Q$11&gt;0)</formula>
    </cfRule>
  </conditionalFormatting>
  <conditionalFormatting sqref="R55:T55">
    <cfRule type="expression" priority="2" dxfId="26" stopIfTrue="1">
      <formula>$Q$23&lt;=0</formula>
    </cfRule>
  </conditionalFormatting>
  <conditionalFormatting sqref="F105:W105">
    <cfRule type="expression" priority="1" dxfId="26" stopIfTrue="1">
      <formula>$Q$23&lt;=0</formula>
    </cfRule>
  </conditionalFormatting>
  <dataValidations count="13">
    <dataValidation type="custom" showInputMessage="1" showErrorMessage="1" sqref="AP1">
      <formula1>IF(ESDV!#REF!=1,Q12=ROUND(Q12,2),Q12=0)</formula1>
    </dataValidation>
    <dataValidation type="custom" showInputMessage="1" showErrorMessage="1" error="Entered value must be greater than ZERO." sqref="Q12:S12">
      <formula1>AND(Q12=ROUND(Q12,2),Q12&gt;=0,AZ1&gt;=1)</formula1>
    </dataValidation>
    <dataValidation type="custom" showInputMessage="1" showErrorMessage="1" prompt="(+) Shifted into under Prposed Condition&#10;(-) Shifted out under Proposed Condition" sqref="Q19:S19">
      <formula1>Q19=ROUND(Q19,2)</formula1>
    </dataValidation>
    <dataValidation type="custom" showInputMessage="1" showErrorMessage="1" error="Entered value must be greater than ZERO." sqref="Q18:S18 Q13:S15">
      <formula1>AND(Q18=ROUND(Q18,2),Q18&gt;=0)</formula1>
    </dataValidation>
    <dataValidation type="list" showInputMessage="1" showErrorMessage="1" sqref="Q20:S20">
      <formula1>$AX$1:$AX$2</formula1>
    </dataValidation>
    <dataValidation type="custom" showInputMessage="1" showErrorMessage="1" error="Entered value must be greater than ZERO." sqref="Q10:S10">
      <formula1>AND(Q10=ROUND(Q10,2),Q10&gt;=0,AZ1&gt;=1)</formula1>
    </dataValidation>
    <dataValidation type="custom" showInputMessage="1" showErrorMessage="1" error="Entered value must be greater than ZERO." sqref="Q11:S11">
      <formula1>AND(Q11=ROUND(Q11,2),Q11&gt;=0,AZ1&gt;=1)</formula1>
    </dataValidation>
    <dataValidation type="custom" showInputMessage="1" showErrorMessage="1" error="Entered value must be greater than ZERO." sqref="Q17:S17">
      <formula1>AND(Q17=ROUND(Q17,1),Q17&gt;=0)</formula1>
    </dataValidation>
    <dataValidation type="custom" showInputMessage="1" showErrorMessage="1" error="IART NEW must be greater than ZERO and total should be =&lt; IART NEW." sqref="O59:Q59">
      <formula1>AND(O59=ROUND(O59,2),$Q$23&gt;=0,SUM($O$56:$Q$59)&lt;=$Q$23)</formula1>
    </dataValidation>
    <dataValidation type="custom" showInputMessage="1" showErrorMessage="1" error="IART NEW must be greater than ZERO and total should be =&lt; IART NEW." sqref="O56:Q56">
      <formula1>AND(O56=ROUND(O56,2),$Q$23&gt;=0,SUM($O$56:$Q$59)&lt;=$Q$23)</formula1>
    </dataValidation>
    <dataValidation type="custom" showInputMessage="1" showErrorMessage="1" error="IART NEW must be greater than ZERO and total should be =&lt; IART NEW." sqref="O58:Q58">
      <formula1>AND(O58=ROUND(O58,2),$Q$23&gt;=0,SUM($O$56:$Q$59)&lt;=$Q$23)</formula1>
    </dataValidation>
    <dataValidation type="custom" showInputMessage="1" showErrorMessage="1" error="IART NEW must be greater than ZERO and total should be =&lt; IART NEW." sqref="O57:Q57">
      <formula1>AND(O57=ROUND(O57,2),$Q$23&gt;=0,SUM($O$56:$Q$59)&lt;=$Q$23)</formula1>
    </dataValidation>
    <dataValidation type="custom" allowBlank="1" showInputMessage="1" showErrorMessage="1" error="Entered value must be greater than ZERO." sqref="Q16:S16">
      <formula1>AND(Q16=ROUND(Q16,1),Q16&gt;=0)</formula1>
    </dataValidation>
  </dataValidations>
  <printOptions/>
  <pageMargins left="0.999166667" right="0.25" top="0.700833333333333" bottom="0.5" header="0.3" footer="0.3"/>
  <pageSetup fitToHeight="4" horizontalDpi="600" verticalDpi="600" orientation="portrait" scale="54" r:id="rId2"/>
  <headerFooter differentFirst="1">
    <oddHeader>&amp;LPOI # P-1
MDE No.: 13-SF-0099 &amp;RPage &amp;P of &amp;N</oddHeader>
  </headerFooter>
  <rowBreaks count="2" manualBreakCount="2">
    <brk id="32" min="1" max="29" man="1"/>
    <brk id="68" min="1" max="29" man="1"/>
  </rowBreaks>
  <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E4" sqref="E4:H4"/>
    </sheetView>
  </sheetViews>
  <sheetFormatPr defaultColWidth="8.796875" defaultRowHeight="15.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H4"/>
    </sheetView>
  </sheetViews>
  <sheetFormatPr defaultColWidth="8.79687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nmp</dc:creator>
  <cp:keywords/>
  <dc:description/>
  <cp:lastModifiedBy>amalcolm</cp:lastModifiedBy>
  <cp:lastPrinted>2018-08-22T00:45:54Z</cp:lastPrinted>
  <dcterms:created xsi:type="dcterms:W3CDTF">2017-03-11T12:19:15Z</dcterms:created>
  <dcterms:modified xsi:type="dcterms:W3CDTF">2018-10-17T15:50:47Z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Daniel Laird</vt:lpwstr>
  </property>
</Properties>
</file>